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35" windowWidth="15480" windowHeight="6150" tabRatio="826" activeTab="2"/>
  </bookViews>
  <sheets>
    <sheet name="Synthèse" sheetId="1" r:id="rId1"/>
    <sheet name="Calcul Flandre" sheetId="2" r:id="rId2"/>
    <sheet name="Données Flandre" sheetId="3" r:id="rId3"/>
  </sheets>
  <definedNames>
    <definedName name="_xlnm.Print_Area" localSheetId="0">'Synthèse'!$C$1:$I$18</definedName>
    <definedName name="Rdt_blé">#REF!</definedName>
  </definedNames>
  <calcPr fullCalcOnLoad="1"/>
</workbook>
</file>

<file path=xl/comments3.xml><?xml version="1.0" encoding="utf-8"?>
<comments xmlns="http://schemas.openxmlformats.org/spreadsheetml/2006/main">
  <authors>
    <author>stagiaire</author>
    <author>campenve</author>
  </authors>
  <commentList>
    <comment ref="B25" authorId="0">
      <text>
        <r>
          <rPr>
            <b/>
            <sz val="8"/>
            <rFont val="Tahoma"/>
            <family val="0"/>
          </rPr>
          <t>stagiaire:</t>
        </r>
        <r>
          <rPr>
            <sz val="8"/>
            <rFont val="Tahoma"/>
            <family val="0"/>
          </rPr>
          <t xml:space="preserve">
MJfossile/MJdiesel</t>
        </r>
      </text>
    </comment>
    <comment ref="A43" authorId="0">
      <text>
        <r>
          <rPr>
            <b/>
            <sz val="8"/>
            <rFont val="Tahoma"/>
            <family val="0"/>
          </rPr>
          <t>stagiaire:</t>
        </r>
        <r>
          <rPr>
            <sz val="8"/>
            <rFont val="Tahoma"/>
            <family val="0"/>
          </rPr>
          <t xml:space="preserve">
La valeur retenue pour les produits phytosanitaires est la somme des matières actives répandues par hectare pour les herbicides, fongicides, insecticides et autres.</t>
        </r>
      </text>
    </comment>
    <comment ref="P12" authorId="1">
      <text>
        <r>
          <rPr>
            <b/>
            <sz val="8"/>
            <rFont val="Tahoma"/>
            <family val="0"/>
          </rPr>
          <t>campenve:</t>
        </r>
        <r>
          <rPr>
            <sz val="8"/>
            <rFont val="Tahoma"/>
            <family val="0"/>
          </rPr>
          <t xml:space="preserve">
moist corn</t>
        </r>
      </text>
    </comment>
    <comment ref="C17" authorId="1">
      <text>
        <r>
          <rPr>
            <b/>
            <sz val="8"/>
            <rFont val="Tahoma"/>
            <family val="0"/>
          </rPr>
          <t>campenve:</t>
        </r>
        <r>
          <rPr>
            <sz val="8"/>
            <rFont val="Tahoma"/>
            <family val="0"/>
          </rPr>
          <t xml:space="preserve">
DDGS</t>
        </r>
      </text>
    </comment>
    <comment ref="AB17" authorId="1">
      <text>
        <r>
          <rPr>
            <b/>
            <sz val="8"/>
            <rFont val="Tahoma"/>
            <family val="0"/>
          </rPr>
          <t xml:space="preserve">campenve: </t>
        </r>
        <r>
          <rPr>
            <sz val="8"/>
            <rFont val="Tahoma"/>
            <family val="2"/>
          </rPr>
          <t>koolzaadkoek</t>
        </r>
      </text>
    </comment>
    <comment ref="V17" authorId="1">
      <text>
        <r>
          <rPr>
            <b/>
            <sz val="8"/>
            <rFont val="Tahoma"/>
            <family val="0"/>
          </rPr>
          <t>campenve:</t>
        </r>
        <r>
          <rPr>
            <sz val="8"/>
            <rFont val="Tahoma"/>
            <family val="0"/>
          </rPr>
          <t>schroot of schilfers</t>
        </r>
      </text>
    </comment>
    <comment ref="I17" authorId="1">
      <text>
        <r>
          <rPr>
            <b/>
            <sz val="8"/>
            <rFont val="Tahoma"/>
            <family val="0"/>
          </rPr>
          <t>campenve:</t>
        </r>
        <r>
          <rPr>
            <sz val="8"/>
            <rFont val="Tahoma"/>
            <family val="0"/>
          </rPr>
          <t xml:space="preserve">
pulpes</t>
        </r>
      </text>
    </comment>
    <comment ref="P17" authorId="1">
      <text>
        <r>
          <rPr>
            <b/>
            <sz val="8"/>
            <rFont val="Tahoma"/>
            <family val="0"/>
          </rPr>
          <t>campenve:</t>
        </r>
        <r>
          <rPr>
            <sz val="8"/>
            <rFont val="Tahoma"/>
            <family val="0"/>
          </rPr>
          <t xml:space="preserve">
DDGS</t>
        </r>
      </text>
    </comment>
  </commentList>
</comments>
</file>

<file path=xl/sharedStrings.xml><?xml version="1.0" encoding="utf-8"?>
<sst xmlns="http://schemas.openxmlformats.org/spreadsheetml/2006/main" count="315" uniqueCount="163">
  <si>
    <t>Diesel</t>
  </si>
  <si>
    <t>densité</t>
  </si>
  <si>
    <t>MJ/kg</t>
  </si>
  <si>
    <t>MJ/l</t>
  </si>
  <si>
    <t>l/ha</t>
  </si>
  <si>
    <t>gCO2/MJ</t>
  </si>
  <si>
    <t>gCO2/l</t>
  </si>
  <si>
    <t>gCO2/ha</t>
  </si>
  <si>
    <t>MJf/ha</t>
  </si>
  <si>
    <t>N2O</t>
  </si>
  <si>
    <t>N2O émissions</t>
  </si>
  <si>
    <t>N Minéral</t>
  </si>
  <si>
    <t>kgN/ha</t>
  </si>
  <si>
    <t>MJf/kg</t>
  </si>
  <si>
    <t>Potasse</t>
  </si>
  <si>
    <t>Phosphate</t>
  </si>
  <si>
    <t>kgP2O5/ha</t>
  </si>
  <si>
    <t>Divers Phyto</t>
  </si>
  <si>
    <t>gN2O/ha</t>
  </si>
  <si>
    <t>gCO2/gN2O</t>
  </si>
  <si>
    <t>TOTAL</t>
  </si>
  <si>
    <t>%H2O</t>
  </si>
  <si>
    <t>Densité Diesel</t>
  </si>
  <si>
    <t>PCI Diesel</t>
  </si>
  <si>
    <t>Emissions GES</t>
  </si>
  <si>
    <t>Emissions Energie Fossile (EF)</t>
  </si>
  <si>
    <t>MJf/MJdiesel</t>
  </si>
  <si>
    <t>gCO2/kgN</t>
  </si>
  <si>
    <t>gCO2/kgK2O</t>
  </si>
  <si>
    <t>MJf/kgK2O</t>
  </si>
  <si>
    <t>MJf/kgN</t>
  </si>
  <si>
    <t>MJf/kgP2O5</t>
  </si>
  <si>
    <t>kgK2O/ha</t>
  </si>
  <si>
    <t>gCO2/kgP2O5</t>
  </si>
  <si>
    <t>MJdiesel/ha</t>
  </si>
  <si>
    <t>kgphyto/ha</t>
  </si>
  <si>
    <t>gCO2/kgphyto</t>
  </si>
  <si>
    <t>Emissions N2O</t>
  </si>
  <si>
    <t>Pouv de Réchauffement Global (PRG)</t>
  </si>
  <si>
    <t>Production</t>
  </si>
  <si>
    <t>gCO2/MJtot</t>
  </si>
  <si>
    <t>gCO2eq/ha</t>
  </si>
  <si>
    <t>kg/(ha*yr)</t>
  </si>
  <si>
    <t>kg N/(ha*yr)</t>
  </si>
  <si>
    <t>gCO2eq/kg</t>
  </si>
  <si>
    <t>Source</t>
  </si>
  <si>
    <t>gCO2/Mjethanol</t>
  </si>
  <si>
    <t>Semences</t>
  </si>
  <si>
    <t>gCO2/kgsemence</t>
  </si>
  <si>
    <t>kgsemence/ha</t>
  </si>
  <si>
    <t>Consommation Diesel</t>
  </si>
  <si>
    <t>N engrais</t>
  </si>
  <si>
    <t>K2O engrais</t>
  </si>
  <si>
    <t>P2O5 engrais</t>
  </si>
  <si>
    <t>Divers phytos</t>
  </si>
  <si>
    <t>[methode JRC 14/11/2008]</t>
  </si>
  <si>
    <t>%</t>
  </si>
  <si>
    <t>CULTURE</t>
  </si>
  <si>
    <t>BIOCARBURANT</t>
  </si>
  <si>
    <t>DIESEL</t>
  </si>
  <si>
    <t>AZOTE (N)</t>
  </si>
  <si>
    <t>POTASIUM (K2O)</t>
  </si>
  <si>
    <t>PHOSPHATES (P2O5)</t>
  </si>
  <si>
    <t>DIVERS PHYTO</t>
  </si>
  <si>
    <t>SEMENCES</t>
  </si>
  <si>
    <t>SECHAGE</t>
  </si>
  <si>
    <t>Unité</t>
  </si>
  <si>
    <t>Betteraves sucrières</t>
  </si>
  <si>
    <t>MJ/kg biocarb</t>
  </si>
  <si>
    <t>DONNEES</t>
  </si>
  <si>
    <t>PCI biocarburant</t>
  </si>
  <si>
    <t>Production co-produit</t>
  </si>
  <si>
    <t>PCI co-produit</t>
  </si>
  <si>
    <t>PCI culture sec</t>
  </si>
  <si>
    <t>H2O contient reel</t>
  </si>
  <si>
    <t>Directive 2009/28 Annexe III</t>
  </si>
  <si>
    <t>Directive 2009/28 Annexe V</t>
  </si>
  <si>
    <t xml:space="preserve">gCO2eq/kg </t>
  </si>
  <si>
    <t xml:space="preserve">MJ/kg </t>
  </si>
  <si>
    <t>gCO2eq/MJ</t>
  </si>
  <si>
    <t>MJf/MJ</t>
  </si>
  <si>
    <t xml:space="preserve">MJf/kg </t>
  </si>
  <si>
    <t>LMN 2005-2007</t>
  </si>
  <si>
    <t>Blé (grain)</t>
  </si>
  <si>
    <t>MJ/(kg culture)</t>
  </si>
  <si>
    <t>mais voor biogas (silo)</t>
  </si>
  <si>
    <t>Rendement (t/ha)</t>
  </si>
  <si>
    <t>Rendement sec (t/ha)</t>
  </si>
  <si>
    <t>Rendement sec (MJ/ha)</t>
  </si>
  <si>
    <t>Calcul du bilan CO2 - cultivation (Méthode Comission Européenne base JRC)</t>
  </si>
  <si>
    <t>Culture</t>
  </si>
  <si>
    <t>Colza pour biodiesel</t>
  </si>
  <si>
    <t>Colza pour PPO</t>
  </si>
  <si>
    <t>gN2O/Mj culture</t>
  </si>
  <si>
    <t>MJf/MJ culture sec</t>
  </si>
  <si>
    <t>Résultats obtenus Flandres 03/2010</t>
  </si>
  <si>
    <t>NUTS 2</t>
  </si>
  <si>
    <t xml:space="preserve">kg/l </t>
  </si>
  <si>
    <t>LMN 2005-2008</t>
  </si>
  <si>
    <t>West-Vlaanderen</t>
  </si>
  <si>
    <t>Antwerpen</t>
  </si>
  <si>
    <t>Brabant</t>
  </si>
  <si>
    <t>Oost-Vlaanderen</t>
  </si>
  <si>
    <t>Limburg</t>
  </si>
  <si>
    <t>(gCO2/MJ etoh)</t>
  </si>
  <si>
    <t>Flandres</t>
  </si>
  <si>
    <t>NUTS2</t>
  </si>
  <si>
    <t>Région</t>
  </si>
  <si>
    <t>MJf/Mjcult sec</t>
  </si>
  <si>
    <t>gN2O/MJ cult sec</t>
  </si>
  <si>
    <t>Vlaanderen</t>
  </si>
  <si>
    <t>Limite Directive</t>
  </si>
  <si>
    <t>Referenties:</t>
  </si>
  <si>
    <t>t culture sec/(t biocarburant)</t>
  </si>
  <si>
    <t>Govaerts L., Pelkmans L., Dooms G., Hamelinck C., Geurds M., De Vlieger I., Schrooten L., Ooms K., Timmermans V.(2006) Potentieelstudie biobrandstoffen in Vlaanderen, studie uitgevoerd in opdrachte van ANRE en ALT, VITO, Mol, België.</t>
  </si>
  <si>
    <t xml:space="preserve">Rendement </t>
  </si>
  <si>
    <t>gCO2/t culture sec</t>
  </si>
  <si>
    <t>MJ tot/t culture sec</t>
  </si>
  <si>
    <t>NIS 2005-2008</t>
  </si>
  <si>
    <t>Globales Emissions-Modell Integrierter Systeme (GEMIS), version 4.3.0.0: http://www.oeko-institut.org/service/gemis/index.htm</t>
  </si>
  <si>
    <t xml:space="preserve"> 1:</t>
  </si>
  <si>
    <t xml:space="preserve"> 2: </t>
  </si>
  <si>
    <t xml:space="preserve"> 3: </t>
  </si>
  <si>
    <t xml:space="preserve"> 4:</t>
  </si>
  <si>
    <t>1: Schrooten L. et al., 2009</t>
  </si>
  <si>
    <t>Edwards, R. (2008) Calculation N2O emissions, 25 June 2008, JRC</t>
  </si>
  <si>
    <t xml:space="preserve"> 5: </t>
  </si>
  <si>
    <t>Fehrenbach H., Giegrich J., Gärtner S., Reinhardt G., Rettenmaier N. (2007) Greenhouse Gas Balances for the German Biofuels Quota Legislation, Methodological Guidance and Default Values. Prepared for the Federal Environment Agency Germany, Heidelberg, Germany.</t>
  </si>
  <si>
    <t>MJf/MJ tot</t>
  </si>
  <si>
    <t>standaard</t>
  </si>
  <si>
    <t>Mais pour ethanol (korrel)</t>
  </si>
  <si>
    <t>LMN or expert Department for Agriculture and Fisheries, Flanders</t>
  </si>
  <si>
    <t xml:space="preserve"> 6:</t>
  </si>
  <si>
    <t>JEC (2007) R. Edwards et al., Well-to-Wheels analysis of future automotive fuels and powertrains in the European context , version 2c, EUCAR, CONCAWE and JRC, March 2007</t>
  </si>
  <si>
    <t>JEC (2009) R. Edwards et al., Well-to-Wheels analysis of future automotive fuels and powertrains in the European context , version 3, EUCAR, CONCAWE and JRC, November 2008</t>
  </si>
  <si>
    <t xml:space="preserve"> 7:</t>
  </si>
  <si>
    <t>29 OKTOBER 2004. — Ministerieel besluit tot uitvoering van het besluit van de Vlaamse Regering van 1 oktober 2004 tot toekenning van steun aan ondernemingen voor ecologie-investeringen in het Vlaamse Gewest</t>
  </si>
  <si>
    <t>7: Flemish ministerial Decision (29.10.2004)</t>
  </si>
  <si>
    <t xml:space="preserve">MJ/(kg coproduit) </t>
  </si>
  <si>
    <t>t coproduit/(t biocarburant)</t>
  </si>
  <si>
    <t xml:space="preserve"> 8:</t>
  </si>
  <si>
    <t xml:space="preserve"> 9:</t>
  </si>
  <si>
    <t>Gangl, Chr.(2004) Ethanolerzeugung aus stärkehaltigen Rohstoffen für Treibstoffzwecke; Diplomarbeit an der Universität für Bodenkultur Wien; Department für Wirtschafts- und Sozialwissenschaften, Institut für Agrar- und Forstökonomie, Deutchland.</t>
  </si>
  <si>
    <t>Kaltschmitt, M.; Reinhardt, G., A. (1997) Nachwachsende Energieträger: Grundlagen, Verfahren, ökologische Bilanzierung; Vieweg, Deutchland; ISBN 3-528-06778-0 .</t>
  </si>
  <si>
    <t>8: mais, blé; 5: betteraves, colza</t>
  </si>
  <si>
    <t>MJ co-produit biocarburant/t culture sec</t>
  </si>
  <si>
    <t>JRC: betteraves; 9: mais; ILVO: colza, blé</t>
  </si>
  <si>
    <t xml:space="preserve">ILVO: </t>
  </si>
  <si>
    <t>Expert de l' "Instituut voor Landbouw- en visserijonderzoek" (ILVO), Merelbeke, België</t>
  </si>
  <si>
    <t>gCO2/MJ Directive</t>
  </si>
  <si>
    <t>MJ biocarburant/t culture sec</t>
  </si>
  <si>
    <t>coef MJ/ha</t>
  </si>
  <si>
    <t>MJf/MJ biocarburant</t>
  </si>
  <si>
    <r>
      <t>kg K</t>
    </r>
    <r>
      <rPr>
        <vertAlign val="subscript"/>
        <sz val="10"/>
        <color indexed="8"/>
        <rFont val="Tahoma"/>
        <family val="2"/>
      </rPr>
      <t>2</t>
    </r>
    <r>
      <rPr>
        <sz val="10"/>
        <color indexed="8"/>
        <rFont val="Tahoma"/>
        <family val="2"/>
      </rPr>
      <t>O/(ha*yr)</t>
    </r>
  </si>
  <si>
    <r>
      <t>kg P</t>
    </r>
    <r>
      <rPr>
        <vertAlign val="subscript"/>
        <sz val="10"/>
        <color indexed="8"/>
        <rFont val="Tahoma"/>
        <family val="2"/>
      </rPr>
      <t>2</t>
    </r>
    <r>
      <rPr>
        <sz val="10"/>
        <color indexed="8"/>
        <rFont val="Tahoma"/>
        <family val="2"/>
      </rPr>
      <t>O</t>
    </r>
    <r>
      <rPr>
        <vertAlign val="subscript"/>
        <sz val="10"/>
        <color indexed="8"/>
        <rFont val="Tahoma"/>
        <family val="2"/>
      </rPr>
      <t>5</t>
    </r>
    <r>
      <rPr>
        <sz val="10"/>
        <color indexed="8"/>
        <rFont val="Tahoma"/>
        <family val="2"/>
      </rPr>
      <t>/(ha*yr)</t>
    </r>
  </si>
  <si>
    <t xml:space="preserve"> 5:</t>
  </si>
  <si>
    <t xml:space="preserve"> 2:</t>
  </si>
  <si>
    <t>LMN 2005-2008; pour colza: expert Department for Agriculture and Fisheries, Flanders</t>
  </si>
  <si>
    <t>3: blé, betteraves, colza; 4: mais</t>
  </si>
  <si>
    <t>LMN:</t>
  </si>
  <si>
    <t>Schrooten L., Jespers K., Baetens K., Van Exch L., Gijsbers M., Van Linden V., Demeyer P. (2009) OFFREM. Model voor emissies door niet voor de weg bestemde mobiele machines. Studie iov Dept. LNE, België.</t>
  </si>
  <si>
    <t>LandbouwMonitoringsNetwerk (databas for FADN), Department for agriculture and fisheries, Flanders</t>
  </si>
  <si>
    <t>6: JEC2007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</si>
</sst>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0.0000"/>
    <numFmt numFmtId="169" formatCode="#,##0.0000"/>
    <numFmt numFmtId="170" formatCode="0.00000"/>
    <numFmt numFmtId="171" formatCode="&quot;Ja&quot;;&quot;Ja&quot;;&quot;Nee&quot;"/>
    <numFmt numFmtId="172" formatCode="&quot;Waar&quot;;&quot;Waar&quot;;&quot;Niet waar&quot;"/>
    <numFmt numFmtId="173" formatCode="&quot;Aan&quot;;&quot;Aan&quot;;&quot;Uit&quot;"/>
    <numFmt numFmtId="174" formatCode="[$€-2]\ #.##000_);[Red]\([$€-2]\ #.##000\)"/>
    <numFmt numFmtId="175" formatCode="_-* #,##0.0\ _€_-;\-* #,##0.0\ _€_-;_-* &quot;-&quot;??\ _€_-;_-@_-"/>
    <numFmt numFmtId="176" formatCode="_-* #,##0\ _€_-;\-* #,##0\ _€_-;_-* &quot;-&quot;??\ _€_-;_-@_-"/>
    <numFmt numFmtId="177" formatCode="_(&quot;$&quot;* #,##0.00_);_(&quot;$&quot;* \(#,##0.00\);_(&quot;$&quot;* &quot;-&quot;??_);_(@_)"/>
    <numFmt numFmtId="178" formatCode="0.0000000"/>
    <numFmt numFmtId="179" formatCode="0.000000"/>
    <numFmt numFmtId="180" formatCode="0.00000000"/>
    <numFmt numFmtId="181" formatCode="_-* #,##0.000\ _€_-;\-* #,##0.000\ _€_-;_-* &quot;-&quot;??\ _€_-;_-@_-"/>
    <numFmt numFmtId="182" formatCode="#,##0.000"/>
    <numFmt numFmtId="183" formatCode="#,##0.00000"/>
    <numFmt numFmtId="184" formatCode="#,##0.000000"/>
  </numFmts>
  <fonts count="20">
    <font>
      <sz val="10"/>
      <name val="Arial"/>
      <family val="0"/>
    </font>
    <font>
      <sz val="8"/>
      <name val="Arial"/>
      <family val="0"/>
    </font>
    <font>
      <sz val="8"/>
      <name val="Tahoma"/>
      <family val="0"/>
    </font>
    <font>
      <b/>
      <sz val="8"/>
      <name val="Tahoma"/>
      <family val="0"/>
    </font>
    <font>
      <b/>
      <sz val="10"/>
      <name val="Arial"/>
      <family val="2"/>
    </font>
    <font>
      <sz val="14"/>
      <name val="Arial"/>
      <family val="2"/>
    </font>
    <font>
      <u val="single"/>
      <sz val="10"/>
      <color indexed="12"/>
      <name val="Arial"/>
      <family val="0"/>
    </font>
    <font>
      <u val="single"/>
      <sz val="10"/>
      <color indexed="36"/>
      <name val="Arial"/>
      <family val="0"/>
    </font>
    <font>
      <b/>
      <sz val="10"/>
      <name val="Tahoma"/>
      <family val="2"/>
    </font>
    <font>
      <sz val="10"/>
      <name val="Tahoma"/>
      <family val="2"/>
    </font>
    <font>
      <b/>
      <sz val="14"/>
      <name val="Tahoma"/>
      <family val="2"/>
    </font>
    <font>
      <sz val="14"/>
      <name val="Tahoma"/>
      <family val="2"/>
    </font>
    <font>
      <sz val="10"/>
      <color indexed="10"/>
      <name val="Tahoma"/>
      <family val="2"/>
    </font>
    <font>
      <b/>
      <sz val="10"/>
      <color indexed="10"/>
      <name val="Tahoma"/>
      <family val="2"/>
    </font>
    <font>
      <sz val="10"/>
      <color indexed="8"/>
      <name val="Tahoma"/>
      <family val="2"/>
    </font>
    <font>
      <b/>
      <sz val="10"/>
      <color indexed="8"/>
      <name val="Tahoma"/>
      <family val="2"/>
    </font>
    <font>
      <sz val="10"/>
      <color indexed="8"/>
      <name val="Arial"/>
      <family val="2"/>
    </font>
    <font>
      <sz val="7.5"/>
      <color indexed="8"/>
      <name val="Verdana"/>
      <family val="2"/>
    </font>
    <font>
      <vertAlign val="subscript"/>
      <sz val="10"/>
      <color indexed="8"/>
      <name val="Tahoma"/>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13"/>
        <bgColor indexed="64"/>
      </patternFill>
    </fill>
  </fills>
  <borders count="72">
    <border>
      <left/>
      <right/>
      <top/>
      <bottom/>
      <diagonal/>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style="medium"/>
      <bottom style="medium"/>
    </border>
    <border>
      <left>
        <color indexed="63"/>
      </left>
      <right>
        <color indexed="63"/>
      </right>
      <top style="medium"/>
      <bottom>
        <color indexed="63"/>
      </botto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style="medium"/>
      <top>
        <color indexed="63"/>
      </top>
      <bottom>
        <color indexed="63"/>
      </bottom>
    </border>
    <border>
      <left>
        <color indexed="63"/>
      </left>
      <right style="thin"/>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color indexed="63"/>
      </bottom>
    </border>
    <border>
      <left>
        <color indexed="63"/>
      </left>
      <right style="thin"/>
      <top style="thin"/>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style="thin"/>
    </border>
    <border>
      <left style="medium"/>
      <right>
        <color indexed="63"/>
      </right>
      <top style="medium"/>
      <bottom style="thin"/>
    </border>
    <border>
      <left style="medium"/>
      <right style="medium"/>
      <top>
        <color indexed="63"/>
      </top>
      <bottom>
        <color indexed="63"/>
      </bottom>
    </border>
    <border>
      <left style="medium"/>
      <right style="medium"/>
      <top style="medium"/>
      <bottom style="thin"/>
    </border>
    <border>
      <left style="medium"/>
      <right style="medium"/>
      <top>
        <color indexed="63"/>
      </top>
      <bottom style="medium"/>
    </border>
    <border>
      <left style="medium"/>
      <right>
        <color indexed="63"/>
      </right>
      <top>
        <color indexed="63"/>
      </top>
      <bottom style="thin"/>
    </border>
    <border>
      <left>
        <color indexed="63"/>
      </left>
      <right style="thin"/>
      <top style="medium"/>
      <bottom style="medium"/>
    </border>
    <border>
      <left style="thin"/>
      <right>
        <color indexed="63"/>
      </right>
      <top style="medium"/>
      <bottom style="medium"/>
    </border>
    <border>
      <left style="medium"/>
      <right style="medium"/>
      <top style="thin"/>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51">
    <xf numFmtId="0" fontId="0" fillId="0" borderId="0" xfId="0" applyAlignment="1">
      <alignment/>
    </xf>
    <xf numFmtId="0" fontId="0" fillId="2" borderId="0" xfId="0" applyFill="1" applyAlignment="1">
      <alignment/>
    </xf>
    <xf numFmtId="0" fontId="4" fillId="2" borderId="0" xfId="0" applyFont="1" applyFill="1" applyAlignment="1">
      <alignment/>
    </xf>
    <xf numFmtId="1" fontId="0" fillId="2" borderId="0" xfId="0" applyNumberFormat="1" applyFill="1" applyAlignment="1">
      <alignment/>
    </xf>
    <xf numFmtId="0" fontId="0" fillId="2" borderId="0" xfId="0" applyFill="1" applyBorder="1" applyAlignment="1">
      <alignment/>
    </xf>
    <xf numFmtId="0" fontId="9" fillId="0" borderId="0" xfId="0" applyFont="1" applyAlignment="1">
      <alignment/>
    </xf>
    <xf numFmtId="0" fontId="9" fillId="2" borderId="0" xfId="0" applyFont="1" applyFill="1" applyAlignment="1">
      <alignment/>
    </xf>
    <xf numFmtId="0" fontId="9" fillId="0" borderId="0" xfId="0" applyFont="1" applyAlignment="1">
      <alignment horizontal="center"/>
    </xf>
    <xf numFmtId="0" fontId="8" fillId="0" borderId="0" xfId="0" applyFont="1" applyAlignment="1">
      <alignment/>
    </xf>
    <xf numFmtId="0" fontId="11" fillId="0" borderId="0" xfId="0" applyFont="1" applyAlignment="1">
      <alignment/>
    </xf>
    <xf numFmtId="2" fontId="0" fillId="0" borderId="0"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2"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Alignment="1">
      <alignment wrapText="1"/>
    </xf>
    <xf numFmtId="0" fontId="9" fillId="0" borderId="0" xfId="0" applyFont="1" applyFill="1" applyAlignment="1">
      <alignment/>
    </xf>
    <xf numFmtId="0" fontId="9" fillId="2" borderId="0" xfId="0" applyFont="1" applyFill="1" applyAlignment="1">
      <alignment horizontal="center"/>
    </xf>
    <xf numFmtId="0" fontId="9" fillId="2" borderId="0" xfId="0" applyFont="1" applyFill="1" applyBorder="1" applyAlignment="1">
      <alignment/>
    </xf>
    <xf numFmtId="0" fontId="9" fillId="2" borderId="0" xfId="0" applyFont="1" applyFill="1" applyBorder="1" applyAlignment="1">
      <alignment horizontal="center"/>
    </xf>
    <xf numFmtId="0" fontId="4" fillId="2" borderId="0" xfId="0" applyFont="1" applyFill="1" applyBorder="1" applyAlignment="1">
      <alignment/>
    </xf>
    <xf numFmtId="0" fontId="11" fillId="0" borderId="0" xfId="0" applyFont="1" applyFill="1" applyAlignment="1">
      <alignment/>
    </xf>
    <xf numFmtId="0" fontId="12" fillId="2" borderId="0" xfId="0" applyFont="1" applyFill="1" applyAlignment="1">
      <alignment horizontal="center"/>
    </xf>
    <xf numFmtId="0" fontId="12" fillId="2" borderId="0" xfId="0" applyFont="1" applyFill="1" applyBorder="1" applyAlignment="1">
      <alignment horizontal="center"/>
    </xf>
    <xf numFmtId="0" fontId="12" fillId="0" borderId="0" xfId="0" applyFont="1" applyAlignment="1">
      <alignment horizontal="center"/>
    </xf>
    <xf numFmtId="0" fontId="8" fillId="0" borderId="1" xfId="0" applyFont="1" applyBorder="1" applyAlignment="1">
      <alignment horizontal="left" wrapText="1"/>
    </xf>
    <xf numFmtId="0" fontId="4"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13" fillId="0" borderId="5" xfId="0" applyFont="1" applyBorder="1" applyAlignment="1">
      <alignment horizontal="center" wrapText="1"/>
    </xf>
    <xf numFmtId="0" fontId="8" fillId="3" borderId="1" xfId="0" applyFont="1" applyFill="1" applyBorder="1" applyAlignment="1">
      <alignment horizontal="center" wrapText="1"/>
    </xf>
    <xf numFmtId="0" fontId="9" fillId="3" borderId="6" xfId="0" applyFont="1" applyFill="1" applyBorder="1" applyAlignment="1">
      <alignment horizontal="center"/>
    </xf>
    <xf numFmtId="165" fontId="9" fillId="3" borderId="1" xfId="0" applyNumberFormat="1" applyFont="1" applyFill="1" applyBorder="1" applyAlignment="1">
      <alignment horizontal="center"/>
    </xf>
    <xf numFmtId="165" fontId="9" fillId="3" borderId="6" xfId="0" applyNumberFormat="1" applyFont="1" applyFill="1" applyBorder="1" applyAlignment="1">
      <alignment horizontal="center"/>
    </xf>
    <xf numFmtId="0" fontId="9" fillId="3" borderId="7" xfId="0"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1" fontId="9" fillId="3" borderId="1" xfId="0" applyNumberFormat="1" applyFont="1" applyFill="1" applyBorder="1" applyAlignment="1">
      <alignment horizontal="center"/>
    </xf>
    <xf numFmtId="1" fontId="9" fillId="3" borderId="6" xfId="0" applyNumberFormat="1" applyFont="1" applyFill="1" applyBorder="1" applyAlignment="1">
      <alignment horizontal="center"/>
    </xf>
    <xf numFmtId="2" fontId="9" fillId="3" borderId="1" xfId="0" applyNumberFormat="1" applyFont="1" applyFill="1" applyBorder="1" applyAlignment="1">
      <alignment horizontal="center"/>
    </xf>
    <xf numFmtId="2" fontId="9" fillId="3" borderId="11" xfId="0" applyNumberFormat="1" applyFont="1" applyFill="1" applyBorder="1" applyAlignment="1">
      <alignment horizontal="center"/>
    </xf>
    <xf numFmtId="2" fontId="9" fillId="3" borderId="7" xfId="0" applyNumberFormat="1" applyFont="1" applyFill="1" applyBorder="1" applyAlignment="1">
      <alignment horizontal="center"/>
    </xf>
    <xf numFmtId="2" fontId="9" fillId="3" borderId="8" xfId="0" applyNumberFormat="1" applyFont="1" applyFill="1" applyBorder="1" applyAlignment="1">
      <alignment horizontal="center"/>
    </xf>
    <xf numFmtId="2" fontId="9" fillId="3" borderId="9" xfId="0" applyNumberFormat="1" applyFont="1" applyFill="1" applyBorder="1" applyAlignment="1">
      <alignment horizontal="center"/>
    </xf>
    <xf numFmtId="2" fontId="9" fillId="3" borderId="10" xfId="0" applyNumberFormat="1" applyFont="1" applyFill="1" applyBorder="1" applyAlignment="1">
      <alignment horizontal="center"/>
    </xf>
    <xf numFmtId="165" fontId="9" fillId="3" borderId="8" xfId="0" applyNumberFormat="1" applyFont="1" applyFill="1" applyBorder="1" applyAlignment="1">
      <alignment horizontal="center"/>
    </xf>
    <xf numFmtId="165" fontId="9" fillId="3" borderId="9" xfId="0" applyNumberFormat="1" applyFont="1" applyFill="1" applyBorder="1" applyAlignment="1">
      <alignment horizontal="center"/>
    </xf>
    <xf numFmtId="165" fontId="9" fillId="3" borderId="10" xfId="0" applyNumberFormat="1" applyFont="1" applyFill="1" applyBorder="1" applyAlignment="1">
      <alignment horizontal="center"/>
    </xf>
    <xf numFmtId="1" fontId="9" fillId="3" borderId="11" xfId="0" applyNumberFormat="1" applyFont="1" applyFill="1" applyBorder="1" applyAlignment="1">
      <alignment horizontal="center"/>
    </xf>
    <xf numFmtId="0" fontId="8" fillId="4" borderId="12" xfId="0" applyFont="1" applyFill="1" applyBorder="1" applyAlignment="1">
      <alignment horizontal="center" wrapText="1"/>
    </xf>
    <xf numFmtId="0" fontId="9" fillId="4" borderId="6" xfId="0" applyFont="1" applyFill="1" applyBorder="1" applyAlignment="1">
      <alignment horizontal="center"/>
    </xf>
    <xf numFmtId="165" fontId="9" fillId="4" borderId="6" xfId="0" applyNumberFormat="1" applyFont="1" applyFill="1" applyBorder="1" applyAlignment="1">
      <alignment horizontal="center"/>
    </xf>
    <xf numFmtId="0" fontId="9" fillId="4" borderId="8" xfId="0" applyFont="1" applyFill="1" applyBorder="1" applyAlignment="1">
      <alignment horizontal="center"/>
    </xf>
    <xf numFmtId="0" fontId="9" fillId="4" borderId="10" xfId="0" applyFont="1" applyFill="1" applyBorder="1" applyAlignment="1">
      <alignment horizontal="center"/>
    </xf>
    <xf numFmtId="4" fontId="9" fillId="4" borderId="6" xfId="0" applyNumberFormat="1" applyFont="1" applyFill="1" applyBorder="1" applyAlignment="1">
      <alignment horizontal="center"/>
    </xf>
    <xf numFmtId="1" fontId="9" fillId="4" borderId="6" xfId="0" applyNumberFormat="1" applyFont="1" applyFill="1" applyBorder="1" applyAlignment="1">
      <alignment horizontal="center"/>
    </xf>
    <xf numFmtId="0" fontId="8" fillId="5" borderId="1" xfId="0" applyFont="1" applyFill="1" applyBorder="1" applyAlignment="1">
      <alignment horizontal="center" wrapText="1"/>
    </xf>
    <xf numFmtId="0" fontId="9" fillId="5" borderId="6" xfId="0" applyFont="1" applyFill="1" applyBorder="1" applyAlignment="1">
      <alignment horizontal="center"/>
    </xf>
    <xf numFmtId="165" fontId="9" fillId="5" borderId="1" xfId="0" applyNumberFormat="1" applyFont="1" applyFill="1" applyBorder="1" applyAlignment="1">
      <alignment horizontal="center"/>
    </xf>
    <xf numFmtId="165" fontId="9" fillId="5" borderId="6" xfId="0" applyNumberFormat="1" applyFont="1" applyFill="1" applyBorder="1" applyAlignment="1">
      <alignment horizontal="center"/>
    </xf>
    <xf numFmtId="0" fontId="9" fillId="5" borderId="7" xfId="0" applyFont="1" applyFill="1" applyBorder="1" applyAlignment="1">
      <alignment horizontal="center"/>
    </xf>
    <xf numFmtId="0" fontId="9" fillId="5" borderId="8" xfId="0" applyFont="1" applyFill="1" applyBorder="1" applyAlignment="1">
      <alignment horizontal="center"/>
    </xf>
    <xf numFmtId="0" fontId="9" fillId="5" borderId="10" xfId="0" applyFont="1" applyFill="1" applyBorder="1" applyAlignment="1">
      <alignment horizontal="center"/>
    </xf>
    <xf numFmtId="1" fontId="9" fillId="5" borderId="6" xfId="0" applyNumberFormat="1" applyFont="1" applyFill="1" applyBorder="1" applyAlignment="1">
      <alignment horizontal="center"/>
    </xf>
    <xf numFmtId="0" fontId="11" fillId="0" borderId="0" xfId="0" applyFont="1" applyFill="1" applyAlignment="1">
      <alignment/>
    </xf>
    <xf numFmtId="0" fontId="9" fillId="0" borderId="0" xfId="0" applyFont="1" applyFill="1" applyAlignment="1">
      <alignment/>
    </xf>
    <xf numFmtId="0" fontId="8" fillId="0" borderId="0" xfId="0" applyFont="1" applyFill="1" applyAlignment="1">
      <alignment/>
    </xf>
    <xf numFmtId="0" fontId="4" fillId="2" borderId="13" xfId="0" applyFont="1" applyFill="1" applyBorder="1" applyAlignment="1">
      <alignment/>
    </xf>
    <xf numFmtId="0" fontId="4" fillId="2" borderId="14" xfId="0" applyFont="1" applyFill="1" applyBorder="1" applyAlignment="1">
      <alignment/>
    </xf>
    <xf numFmtId="0" fontId="4" fillId="2" borderId="15" xfId="0" applyFont="1" applyFill="1" applyBorder="1" applyAlignment="1">
      <alignment/>
    </xf>
    <xf numFmtId="0" fontId="4" fillId="2" borderId="16" xfId="0" applyFont="1" applyFill="1" applyBorder="1" applyAlignment="1">
      <alignment/>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9" fillId="0" borderId="0" xfId="0" applyFont="1" applyBorder="1" applyAlignment="1">
      <alignment horizontal="center" wrapText="1"/>
    </xf>
    <xf numFmtId="0" fontId="9" fillId="0" borderId="0" xfId="0" applyFont="1" applyFill="1" applyAlignment="1">
      <alignment horizontal="center"/>
    </xf>
    <xf numFmtId="0" fontId="8" fillId="3" borderId="19" xfId="0" applyFont="1" applyFill="1" applyBorder="1" applyAlignment="1">
      <alignment horizontal="center" wrapText="1"/>
    </xf>
    <xf numFmtId="0" fontId="8" fillId="3" borderId="20" xfId="0" applyFont="1" applyFill="1" applyBorder="1" applyAlignment="1">
      <alignment horizontal="center" wrapText="1"/>
    </xf>
    <xf numFmtId="1" fontId="9" fillId="3" borderId="21" xfId="0" applyNumberFormat="1" applyFont="1" applyFill="1" applyBorder="1" applyAlignment="1">
      <alignment horizontal="center"/>
    </xf>
    <xf numFmtId="2" fontId="9" fillId="3" borderId="6" xfId="0" applyNumberFormat="1" applyFont="1" applyFill="1" applyBorder="1" applyAlignment="1">
      <alignment horizontal="center"/>
    </xf>
    <xf numFmtId="164" fontId="9" fillId="3" borderId="6" xfId="0" applyNumberFormat="1" applyFont="1" applyFill="1" applyBorder="1" applyAlignment="1">
      <alignment horizontal="center"/>
    </xf>
    <xf numFmtId="3" fontId="9" fillId="3" borderId="6" xfId="0" applyNumberFormat="1" applyFont="1" applyFill="1" applyBorder="1" applyAlignment="1">
      <alignment horizontal="center"/>
    </xf>
    <xf numFmtId="4" fontId="9" fillId="3" borderId="6" xfId="0" applyNumberFormat="1" applyFont="1" applyFill="1" applyBorder="1" applyAlignment="1">
      <alignment horizontal="center"/>
    </xf>
    <xf numFmtId="0" fontId="9" fillId="2" borderId="0" xfId="0" applyFont="1" applyFill="1" applyBorder="1" applyAlignment="1">
      <alignment/>
    </xf>
    <xf numFmtId="0" fontId="9" fillId="6" borderId="0" xfId="0" applyFont="1" applyFill="1" applyBorder="1" applyAlignment="1">
      <alignment horizontal="right"/>
    </xf>
    <xf numFmtId="0" fontId="9" fillId="0" borderId="0" xfId="0" applyFont="1" applyBorder="1" applyAlignment="1">
      <alignment/>
    </xf>
    <xf numFmtId="0" fontId="8" fillId="4" borderId="20" xfId="0" applyFont="1" applyFill="1" applyBorder="1" applyAlignment="1">
      <alignment horizontal="center" wrapText="1"/>
    </xf>
    <xf numFmtId="165" fontId="9" fillId="4" borderId="10" xfId="0" applyNumberFormat="1" applyFont="1" applyFill="1" applyBorder="1" applyAlignment="1">
      <alignment horizontal="center"/>
    </xf>
    <xf numFmtId="1" fontId="9" fillId="4" borderId="21" xfId="0" applyNumberFormat="1" applyFont="1" applyFill="1" applyBorder="1" applyAlignment="1">
      <alignment horizontal="center"/>
    </xf>
    <xf numFmtId="2" fontId="9" fillId="4" borderId="6" xfId="0" applyNumberFormat="1" applyFont="1" applyFill="1" applyBorder="1" applyAlignment="1">
      <alignment horizontal="center"/>
    </xf>
    <xf numFmtId="164" fontId="9" fillId="4" borderId="6" xfId="0" applyNumberFormat="1" applyFont="1" applyFill="1" applyBorder="1" applyAlignment="1">
      <alignment horizontal="center"/>
    </xf>
    <xf numFmtId="3" fontId="9" fillId="4" borderId="6" xfId="0" applyNumberFormat="1" applyFont="1" applyFill="1" applyBorder="1" applyAlignment="1">
      <alignment horizontal="center"/>
    </xf>
    <xf numFmtId="0" fontId="8" fillId="5" borderId="20" xfId="0" applyFont="1" applyFill="1" applyBorder="1" applyAlignment="1">
      <alignment horizontal="center" wrapText="1"/>
    </xf>
    <xf numFmtId="165" fontId="9" fillId="5" borderId="10" xfId="0" applyNumberFormat="1" applyFont="1" applyFill="1" applyBorder="1" applyAlignment="1">
      <alignment horizontal="center"/>
    </xf>
    <xf numFmtId="1" fontId="9" fillId="5" borderId="21" xfId="0" applyNumberFormat="1" applyFont="1" applyFill="1" applyBorder="1" applyAlignment="1">
      <alignment horizontal="center"/>
    </xf>
    <xf numFmtId="2" fontId="9" fillId="5" borderId="6" xfId="0" applyNumberFormat="1" applyFont="1" applyFill="1" applyBorder="1" applyAlignment="1">
      <alignment horizontal="center"/>
    </xf>
    <xf numFmtId="164" fontId="9" fillId="5" borderId="6" xfId="0" applyNumberFormat="1" applyFont="1" applyFill="1" applyBorder="1" applyAlignment="1">
      <alignment horizontal="center"/>
    </xf>
    <xf numFmtId="3" fontId="9" fillId="5" borderId="6" xfId="0" applyNumberFormat="1" applyFont="1" applyFill="1" applyBorder="1" applyAlignment="1">
      <alignment horizontal="center"/>
    </xf>
    <xf numFmtId="4" fontId="9" fillId="5" borderId="6" xfId="0" applyNumberFormat="1" applyFont="1" applyFill="1" applyBorder="1" applyAlignment="1">
      <alignment horizontal="center"/>
    </xf>
    <xf numFmtId="0" fontId="8" fillId="7" borderId="1" xfId="0" applyFont="1" applyFill="1" applyBorder="1" applyAlignment="1">
      <alignment horizontal="center" wrapText="1"/>
    </xf>
    <xf numFmtId="1" fontId="9" fillId="7" borderId="1" xfId="0" applyNumberFormat="1" applyFont="1" applyFill="1" applyBorder="1" applyAlignment="1">
      <alignment horizontal="center"/>
    </xf>
    <xf numFmtId="1" fontId="9" fillId="7" borderId="6" xfId="0" applyNumberFormat="1" applyFont="1" applyFill="1" applyBorder="1" applyAlignment="1">
      <alignment horizontal="center"/>
    </xf>
    <xf numFmtId="1" fontId="9" fillId="7" borderId="22" xfId="0" applyNumberFormat="1" applyFont="1" applyFill="1" applyBorder="1" applyAlignment="1">
      <alignment horizontal="center"/>
    </xf>
    <xf numFmtId="165" fontId="9" fillId="7" borderId="1" xfId="0" applyNumberFormat="1" applyFont="1" applyFill="1" applyBorder="1" applyAlignment="1">
      <alignment horizontal="center"/>
    </xf>
    <xf numFmtId="0" fontId="9" fillId="7" borderId="7" xfId="0" applyFont="1" applyFill="1" applyBorder="1" applyAlignment="1">
      <alignment horizontal="center"/>
    </xf>
    <xf numFmtId="0" fontId="9" fillId="7" borderId="10" xfId="0" applyFont="1" applyFill="1" applyBorder="1" applyAlignment="1">
      <alignment horizontal="center"/>
    </xf>
    <xf numFmtId="0" fontId="9" fillId="7" borderId="6" xfId="0" applyFont="1" applyFill="1" applyBorder="1" applyAlignment="1">
      <alignment horizontal="center"/>
    </xf>
    <xf numFmtId="165" fontId="9" fillId="7" borderId="6" xfId="0" applyNumberFormat="1" applyFont="1" applyFill="1" applyBorder="1" applyAlignment="1">
      <alignment horizontal="center"/>
    </xf>
    <xf numFmtId="2" fontId="9" fillId="7" borderId="1" xfId="0" applyNumberFormat="1" applyFont="1" applyFill="1" applyBorder="1" applyAlignment="1">
      <alignment horizontal="center"/>
    </xf>
    <xf numFmtId="2" fontId="9" fillId="7" borderId="11" xfId="0" applyNumberFormat="1" applyFont="1" applyFill="1" applyBorder="1" applyAlignment="1">
      <alignment horizontal="center"/>
    </xf>
    <xf numFmtId="0" fontId="9" fillId="7" borderId="9" xfId="0" applyFont="1" applyFill="1" applyBorder="1" applyAlignment="1">
      <alignment horizontal="center"/>
    </xf>
    <xf numFmtId="0" fontId="9" fillId="7" borderId="1" xfId="0" applyFont="1" applyFill="1" applyBorder="1" applyAlignment="1">
      <alignment horizontal="center"/>
    </xf>
    <xf numFmtId="0" fontId="9" fillId="7" borderId="8" xfId="0" applyFont="1" applyFill="1" applyBorder="1" applyAlignment="1">
      <alignment horizontal="center"/>
    </xf>
    <xf numFmtId="0" fontId="8" fillId="7" borderId="20" xfId="0" applyFont="1" applyFill="1" applyBorder="1" applyAlignment="1">
      <alignment horizontal="center" wrapText="1"/>
    </xf>
    <xf numFmtId="165" fontId="9" fillId="7" borderId="10" xfId="0" applyNumberFormat="1" applyFont="1" applyFill="1" applyBorder="1" applyAlignment="1">
      <alignment horizontal="center"/>
    </xf>
    <xf numFmtId="1" fontId="9" fillId="7" borderId="21" xfId="0" applyNumberFormat="1" applyFont="1" applyFill="1" applyBorder="1" applyAlignment="1">
      <alignment horizontal="center"/>
    </xf>
    <xf numFmtId="2" fontId="9" fillId="7" borderId="6" xfId="0" applyNumberFormat="1" applyFont="1" applyFill="1" applyBorder="1" applyAlignment="1">
      <alignment horizontal="center"/>
    </xf>
    <xf numFmtId="164" fontId="9" fillId="7" borderId="6" xfId="0" applyNumberFormat="1" applyFont="1" applyFill="1" applyBorder="1" applyAlignment="1">
      <alignment horizontal="center"/>
    </xf>
    <xf numFmtId="3" fontId="9" fillId="7" borderId="6" xfId="0" applyNumberFormat="1" applyFont="1" applyFill="1" applyBorder="1" applyAlignment="1">
      <alignment horizontal="center"/>
    </xf>
    <xf numFmtId="4" fontId="9" fillId="7" borderId="6" xfId="0" applyNumberFormat="1" applyFont="1" applyFill="1" applyBorder="1" applyAlignment="1">
      <alignment horizontal="center"/>
    </xf>
    <xf numFmtId="0" fontId="8" fillId="8" borderId="12" xfId="0" applyFont="1" applyFill="1" applyBorder="1" applyAlignment="1">
      <alignment horizontal="center" wrapText="1"/>
    </xf>
    <xf numFmtId="0" fontId="9" fillId="8" borderId="10" xfId="0" applyFont="1" applyFill="1" applyBorder="1" applyAlignment="1">
      <alignment horizontal="center"/>
    </xf>
    <xf numFmtId="0" fontId="9" fillId="8" borderId="23" xfId="0" applyFont="1" applyFill="1" applyBorder="1" applyAlignment="1">
      <alignment horizontal="center"/>
    </xf>
    <xf numFmtId="0" fontId="9" fillId="8" borderId="6" xfId="0" applyFont="1" applyFill="1" applyBorder="1" applyAlignment="1">
      <alignment horizontal="center"/>
    </xf>
    <xf numFmtId="165" fontId="9" fillId="8" borderId="6" xfId="0" applyNumberFormat="1" applyFont="1" applyFill="1" applyBorder="1" applyAlignment="1">
      <alignment horizontal="center"/>
    </xf>
    <xf numFmtId="2" fontId="9" fillId="8" borderId="6" xfId="0" applyNumberFormat="1" applyFont="1" applyFill="1" applyBorder="1" applyAlignment="1">
      <alignment horizontal="center"/>
    </xf>
    <xf numFmtId="1" fontId="9" fillId="8" borderId="6" xfId="0" applyNumberFormat="1" applyFont="1" applyFill="1" applyBorder="1" applyAlignment="1">
      <alignment horizontal="center"/>
    </xf>
    <xf numFmtId="0" fontId="8" fillId="8" borderId="20" xfId="0" applyFont="1" applyFill="1" applyBorder="1" applyAlignment="1">
      <alignment horizontal="center" wrapText="1"/>
    </xf>
    <xf numFmtId="0" fontId="8" fillId="8" borderId="24" xfId="0" applyFont="1" applyFill="1" applyBorder="1" applyAlignment="1">
      <alignment horizontal="center" wrapText="1"/>
    </xf>
    <xf numFmtId="165" fontId="9" fillId="8" borderId="10" xfId="0" applyNumberFormat="1" applyFont="1" applyFill="1" applyBorder="1" applyAlignment="1">
      <alignment horizontal="center"/>
    </xf>
    <xf numFmtId="1" fontId="9" fillId="8" borderId="21" xfId="0" applyNumberFormat="1" applyFont="1" applyFill="1" applyBorder="1" applyAlignment="1">
      <alignment horizontal="center"/>
    </xf>
    <xf numFmtId="164" fontId="9" fillId="8" borderId="6" xfId="0" applyNumberFormat="1" applyFont="1" applyFill="1" applyBorder="1" applyAlignment="1">
      <alignment horizontal="center"/>
    </xf>
    <xf numFmtId="3" fontId="9" fillId="8" borderId="6" xfId="0" applyNumberFormat="1" applyFont="1" applyFill="1" applyBorder="1" applyAlignment="1">
      <alignment horizontal="center"/>
    </xf>
    <xf numFmtId="4" fontId="9" fillId="8" borderId="6" xfId="0" applyNumberFormat="1" applyFont="1" applyFill="1" applyBorder="1" applyAlignment="1">
      <alignment horizontal="center"/>
    </xf>
    <xf numFmtId="2" fontId="9" fillId="3" borderId="21" xfId="0" applyNumberFormat="1" applyFont="1" applyFill="1" applyBorder="1" applyAlignment="1">
      <alignment horizontal="center"/>
    </xf>
    <xf numFmtId="2" fontId="9" fillId="4" borderId="21" xfId="0" applyNumberFormat="1" applyFont="1" applyFill="1" applyBorder="1" applyAlignment="1">
      <alignment horizontal="center"/>
    </xf>
    <xf numFmtId="2" fontId="9" fillId="5" borderId="21" xfId="0" applyNumberFormat="1" applyFont="1" applyFill="1" applyBorder="1" applyAlignment="1">
      <alignment horizontal="center"/>
    </xf>
    <xf numFmtId="2" fontId="9" fillId="7" borderId="21" xfId="0" applyNumberFormat="1" applyFont="1" applyFill="1" applyBorder="1" applyAlignment="1">
      <alignment horizontal="center"/>
    </xf>
    <xf numFmtId="2" fontId="9" fillId="8" borderId="21" xfId="0" applyNumberFormat="1" applyFont="1" applyFill="1" applyBorder="1" applyAlignment="1">
      <alignment horizontal="center"/>
    </xf>
    <xf numFmtId="0" fontId="9" fillId="8" borderId="8" xfId="0" applyFont="1" applyFill="1" applyBorder="1" applyAlignment="1">
      <alignment horizontal="center"/>
    </xf>
    <xf numFmtId="0" fontId="8" fillId="0" borderId="0" xfId="0" applyFont="1" applyFill="1" applyAlignment="1">
      <alignment/>
    </xf>
    <xf numFmtId="165" fontId="8" fillId="0" borderId="10" xfId="0" applyNumberFormat="1" applyFont="1" applyBorder="1" applyAlignment="1">
      <alignment horizontal="center" wrapText="1"/>
    </xf>
    <xf numFmtId="165" fontId="8" fillId="0" borderId="6" xfId="0" applyNumberFormat="1" applyFont="1" applyBorder="1" applyAlignment="1">
      <alignment horizontal="center" wrapText="1"/>
    </xf>
    <xf numFmtId="165" fontId="8" fillId="0" borderId="21" xfId="0" applyNumberFormat="1" applyFont="1" applyBorder="1" applyAlignment="1">
      <alignment horizontal="center" wrapText="1"/>
    </xf>
    <xf numFmtId="165" fontId="4" fillId="2" borderId="23" xfId="0" applyNumberFormat="1" applyFont="1" applyFill="1" applyBorder="1" applyAlignment="1">
      <alignment horizontal="center"/>
    </xf>
    <xf numFmtId="165" fontId="4" fillId="2" borderId="22" xfId="0" applyNumberFormat="1" applyFont="1" applyFill="1" applyBorder="1" applyAlignment="1">
      <alignment horizontal="center"/>
    </xf>
    <xf numFmtId="165" fontId="4" fillId="2" borderId="25" xfId="0" applyNumberFormat="1"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xf numFmtId="0" fontId="4" fillId="2" borderId="0" xfId="0" applyFont="1" applyFill="1" applyBorder="1" applyAlignment="1">
      <alignment horizontal="center"/>
    </xf>
    <xf numFmtId="0" fontId="0" fillId="2" borderId="0" xfId="0" applyFill="1" applyAlignment="1">
      <alignment horizontal="center"/>
    </xf>
    <xf numFmtId="0" fontId="9" fillId="6" borderId="5" xfId="0" applyFont="1" applyFill="1" applyBorder="1" applyAlignment="1">
      <alignment horizontal="right"/>
    </xf>
    <xf numFmtId="0" fontId="9" fillId="6" borderId="28" xfId="0" applyFont="1" applyFill="1" applyBorder="1" applyAlignment="1">
      <alignment horizontal="right"/>
    </xf>
    <xf numFmtId="0" fontId="8" fillId="4" borderId="29" xfId="0" applyFont="1" applyFill="1" applyBorder="1" applyAlignment="1">
      <alignment horizontal="center" wrapText="1"/>
    </xf>
    <xf numFmtId="0" fontId="8" fillId="3" borderId="24" xfId="0" applyFont="1" applyFill="1" applyBorder="1" applyAlignment="1">
      <alignment horizontal="center" wrapText="1"/>
    </xf>
    <xf numFmtId="0" fontId="9" fillId="3" borderId="1" xfId="0" applyFont="1" applyFill="1" applyBorder="1" applyAlignment="1">
      <alignment horizontal="center"/>
    </xf>
    <xf numFmtId="164" fontId="9" fillId="3" borderId="1" xfId="0" applyNumberFormat="1" applyFont="1" applyFill="1" applyBorder="1" applyAlignment="1">
      <alignment horizontal="center"/>
    </xf>
    <xf numFmtId="3" fontId="9" fillId="3" borderId="1" xfId="0" applyNumberFormat="1" applyFont="1" applyFill="1" applyBorder="1" applyAlignment="1">
      <alignment horizontal="center"/>
    </xf>
    <xf numFmtId="4" fontId="9" fillId="3" borderId="1" xfId="0" applyNumberFormat="1" applyFont="1" applyFill="1" applyBorder="1" applyAlignment="1">
      <alignment horizontal="center"/>
    </xf>
    <xf numFmtId="0" fontId="8" fillId="8" borderId="29" xfId="0" applyFont="1" applyFill="1" applyBorder="1" applyAlignment="1">
      <alignment horizontal="center" wrapText="1"/>
    </xf>
    <xf numFmtId="0" fontId="8" fillId="7" borderId="19" xfId="0" applyFont="1" applyFill="1" applyBorder="1" applyAlignment="1">
      <alignment horizontal="center" wrapText="1"/>
    </xf>
    <xf numFmtId="0" fontId="8" fillId="7" borderId="24" xfId="0" applyFont="1" applyFill="1" applyBorder="1" applyAlignment="1">
      <alignment horizontal="center" wrapText="1"/>
    </xf>
    <xf numFmtId="165" fontId="9" fillId="7" borderId="9" xfId="0" applyNumberFormat="1" applyFont="1" applyFill="1" applyBorder="1" applyAlignment="1">
      <alignment horizontal="center"/>
    </xf>
    <xf numFmtId="165" fontId="9" fillId="7" borderId="23" xfId="0" applyNumberFormat="1" applyFont="1" applyFill="1" applyBorder="1" applyAlignment="1">
      <alignment horizontal="center"/>
    </xf>
    <xf numFmtId="165" fontId="9" fillId="7" borderId="22" xfId="0" applyNumberFormat="1" applyFont="1" applyFill="1" applyBorder="1" applyAlignment="1">
      <alignment horizontal="center"/>
    </xf>
    <xf numFmtId="1" fontId="9" fillId="7" borderId="11" xfId="0" applyNumberFormat="1" applyFont="1" applyFill="1" applyBorder="1" applyAlignment="1">
      <alignment horizontal="center"/>
    </xf>
    <xf numFmtId="1" fontId="9" fillId="7" borderId="25" xfId="0" applyNumberFormat="1" applyFont="1" applyFill="1" applyBorder="1" applyAlignment="1">
      <alignment horizontal="center"/>
    </xf>
    <xf numFmtId="2" fontId="9" fillId="7" borderId="22" xfId="0" applyNumberFormat="1" applyFont="1" applyFill="1" applyBorder="1" applyAlignment="1">
      <alignment horizontal="center"/>
    </xf>
    <xf numFmtId="0" fontId="9" fillId="7" borderId="22" xfId="0" applyFont="1" applyFill="1" applyBorder="1" applyAlignment="1">
      <alignment horizontal="center"/>
    </xf>
    <xf numFmtId="164" fontId="9" fillId="7" borderId="1" xfId="0" applyNumberFormat="1" applyFont="1" applyFill="1" applyBorder="1" applyAlignment="1">
      <alignment horizontal="center"/>
    </xf>
    <xf numFmtId="164" fontId="9" fillId="7" borderId="22" xfId="0" applyNumberFormat="1" applyFont="1" applyFill="1" applyBorder="1" applyAlignment="1">
      <alignment horizontal="center"/>
    </xf>
    <xf numFmtId="3" fontId="9" fillId="7" borderId="1" xfId="0" applyNumberFormat="1" applyFont="1" applyFill="1" applyBorder="1" applyAlignment="1">
      <alignment horizontal="center"/>
    </xf>
    <xf numFmtId="3" fontId="9" fillId="7" borderId="22" xfId="0" applyNumberFormat="1" applyFont="1" applyFill="1" applyBorder="1" applyAlignment="1">
      <alignment horizontal="center"/>
    </xf>
    <xf numFmtId="4" fontId="9" fillId="7" borderId="1" xfId="0" applyNumberFormat="1" applyFont="1" applyFill="1" applyBorder="1" applyAlignment="1">
      <alignment horizontal="center"/>
    </xf>
    <xf numFmtId="4" fontId="9" fillId="7" borderId="22" xfId="0" applyNumberFormat="1" applyFont="1" applyFill="1" applyBorder="1" applyAlignment="1">
      <alignment horizontal="center"/>
    </xf>
    <xf numFmtId="165" fontId="9" fillId="8" borderId="23" xfId="0" applyNumberFormat="1" applyFont="1" applyFill="1" applyBorder="1" applyAlignment="1">
      <alignment horizontal="center"/>
    </xf>
    <xf numFmtId="165" fontId="9" fillId="8" borderId="22" xfId="0" applyNumberFormat="1" applyFont="1" applyFill="1" applyBorder="1" applyAlignment="1">
      <alignment horizontal="center"/>
    </xf>
    <xf numFmtId="1" fontId="9" fillId="8" borderId="25" xfId="0" applyNumberFormat="1" applyFont="1" applyFill="1" applyBorder="1" applyAlignment="1">
      <alignment horizontal="center"/>
    </xf>
    <xf numFmtId="1" fontId="9" fillId="8" borderId="22" xfId="0" applyNumberFormat="1" applyFont="1" applyFill="1" applyBorder="1" applyAlignment="1">
      <alignment horizontal="center"/>
    </xf>
    <xf numFmtId="2" fontId="9" fillId="8" borderId="22" xfId="0" applyNumberFormat="1" applyFont="1" applyFill="1" applyBorder="1" applyAlignment="1">
      <alignment horizontal="center"/>
    </xf>
    <xf numFmtId="0" fontId="9" fillId="8" borderId="22" xfId="0" applyFont="1" applyFill="1" applyBorder="1" applyAlignment="1">
      <alignment horizontal="center"/>
    </xf>
    <xf numFmtId="164" fontId="9" fillId="8" borderId="22" xfId="0" applyNumberFormat="1" applyFont="1" applyFill="1" applyBorder="1" applyAlignment="1">
      <alignment horizontal="center"/>
    </xf>
    <xf numFmtId="3" fontId="9" fillId="8" borderId="22" xfId="0" applyNumberFormat="1" applyFont="1" applyFill="1" applyBorder="1" applyAlignment="1">
      <alignment horizontal="center"/>
    </xf>
    <xf numFmtId="4" fontId="9" fillId="8" borderId="22" xfId="0" applyNumberFormat="1" applyFont="1" applyFill="1" applyBorder="1" applyAlignment="1">
      <alignment horizontal="center"/>
    </xf>
    <xf numFmtId="165" fontId="9" fillId="4" borderId="8" xfId="0" applyNumberFormat="1" applyFont="1" applyFill="1" applyBorder="1" applyAlignment="1">
      <alignment horizontal="center"/>
    </xf>
    <xf numFmtId="165" fontId="9" fillId="5" borderId="8" xfId="0" applyNumberFormat="1" applyFont="1" applyFill="1" applyBorder="1" applyAlignment="1">
      <alignment horizontal="center"/>
    </xf>
    <xf numFmtId="165" fontId="9" fillId="7" borderId="7" xfId="0" applyNumberFormat="1" applyFont="1" applyFill="1" applyBorder="1" applyAlignment="1">
      <alignment horizontal="center"/>
    </xf>
    <xf numFmtId="165" fontId="9" fillId="7" borderId="8" xfId="0" applyNumberFormat="1" applyFont="1" applyFill="1" applyBorder="1" applyAlignment="1">
      <alignment horizontal="center"/>
    </xf>
    <xf numFmtId="165" fontId="9" fillId="7" borderId="30" xfId="0" applyNumberFormat="1" applyFont="1" applyFill="1" applyBorder="1" applyAlignment="1">
      <alignment horizontal="center"/>
    </xf>
    <xf numFmtId="0" fontId="9" fillId="8" borderId="8" xfId="0" applyFont="1" applyFill="1" applyBorder="1" applyAlignment="1">
      <alignment/>
    </xf>
    <xf numFmtId="0" fontId="9" fillId="8" borderId="30" xfId="0" applyFont="1" applyFill="1" applyBorder="1" applyAlignment="1">
      <alignment/>
    </xf>
    <xf numFmtId="1" fontId="9" fillId="3" borderId="9" xfId="0" applyNumberFormat="1" applyFont="1" applyFill="1" applyBorder="1" applyAlignment="1">
      <alignment horizontal="center"/>
    </xf>
    <xf numFmtId="1" fontId="9" fillId="3" borderId="10" xfId="0" applyNumberFormat="1" applyFont="1" applyFill="1" applyBorder="1" applyAlignment="1">
      <alignment horizontal="center"/>
    </xf>
    <xf numFmtId="1" fontId="9" fillId="4" borderId="10" xfId="0" applyNumberFormat="1" applyFont="1" applyFill="1" applyBorder="1" applyAlignment="1">
      <alignment horizontal="center"/>
    </xf>
    <xf numFmtId="1" fontId="9" fillId="5" borderId="10" xfId="0" applyNumberFormat="1" applyFont="1" applyFill="1" applyBorder="1" applyAlignment="1">
      <alignment horizontal="center"/>
    </xf>
    <xf numFmtId="1" fontId="9" fillId="7" borderId="9" xfId="0" applyNumberFormat="1" applyFont="1" applyFill="1" applyBorder="1" applyAlignment="1">
      <alignment horizontal="center"/>
    </xf>
    <xf numFmtId="1" fontId="9" fillId="7" borderId="10" xfId="0" applyNumberFormat="1" applyFont="1" applyFill="1" applyBorder="1" applyAlignment="1">
      <alignment horizontal="center"/>
    </xf>
    <xf numFmtId="1" fontId="9" fillId="7" borderId="23" xfId="0" applyNumberFormat="1" applyFont="1" applyFill="1" applyBorder="1" applyAlignment="1">
      <alignment horizontal="center"/>
    </xf>
    <xf numFmtId="1" fontId="9" fillId="8" borderId="10" xfId="0" applyNumberFormat="1" applyFont="1" applyFill="1" applyBorder="1" applyAlignment="1">
      <alignment horizontal="center"/>
    </xf>
    <xf numFmtId="1" fontId="9" fillId="8" borderId="23" xfId="0" applyNumberFormat="1" applyFont="1" applyFill="1" applyBorder="1" applyAlignment="1">
      <alignment horizontal="center"/>
    </xf>
    <xf numFmtId="169" fontId="9" fillId="3" borderId="11" xfId="0" applyNumberFormat="1" applyFont="1" applyFill="1" applyBorder="1" applyAlignment="1">
      <alignment horizontal="center"/>
    </xf>
    <xf numFmtId="169" fontId="9" fillId="3" borderId="21" xfId="0" applyNumberFormat="1" applyFont="1" applyFill="1" applyBorder="1" applyAlignment="1">
      <alignment horizontal="center"/>
    </xf>
    <xf numFmtId="169" fontId="9" fillId="4" borderId="21" xfId="0" applyNumberFormat="1" applyFont="1" applyFill="1" applyBorder="1" applyAlignment="1">
      <alignment horizontal="center"/>
    </xf>
    <xf numFmtId="169" fontId="9" fillId="5" borderId="21" xfId="0" applyNumberFormat="1" applyFont="1" applyFill="1" applyBorder="1" applyAlignment="1">
      <alignment horizontal="center"/>
    </xf>
    <xf numFmtId="169" fontId="9" fillId="7" borderId="11" xfId="0" applyNumberFormat="1" applyFont="1" applyFill="1" applyBorder="1" applyAlignment="1">
      <alignment horizontal="center"/>
    </xf>
    <xf numFmtId="169" fontId="9" fillId="7" borderId="21" xfId="0" applyNumberFormat="1" applyFont="1" applyFill="1" applyBorder="1" applyAlignment="1">
      <alignment horizontal="center"/>
    </xf>
    <xf numFmtId="169" fontId="9" fillId="7" borderId="25" xfId="0" applyNumberFormat="1" applyFont="1" applyFill="1" applyBorder="1" applyAlignment="1">
      <alignment horizontal="center"/>
    </xf>
    <xf numFmtId="169" fontId="9" fillId="8" borderId="21" xfId="0" applyNumberFormat="1" applyFont="1" applyFill="1" applyBorder="1" applyAlignment="1">
      <alignment horizontal="center"/>
    </xf>
    <xf numFmtId="169" fontId="9" fillId="8" borderId="25" xfId="0" applyNumberFormat="1" applyFont="1" applyFill="1" applyBorder="1" applyAlignment="1">
      <alignment horizontal="center"/>
    </xf>
    <xf numFmtId="0" fontId="9" fillId="7" borderId="30" xfId="0" applyFont="1" applyFill="1" applyBorder="1" applyAlignment="1">
      <alignment horizontal="center"/>
    </xf>
    <xf numFmtId="2" fontId="9" fillId="4" borderId="10" xfId="0" applyNumberFormat="1" applyFont="1" applyFill="1" applyBorder="1" applyAlignment="1">
      <alignment horizontal="center"/>
    </xf>
    <xf numFmtId="2" fontId="9" fillId="5" borderId="10" xfId="0" applyNumberFormat="1" applyFont="1" applyFill="1" applyBorder="1" applyAlignment="1">
      <alignment horizontal="center"/>
    </xf>
    <xf numFmtId="2" fontId="9" fillId="7" borderId="9" xfId="0" applyNumberFormat="1" applyFont="1" applyFill="1" applyBorder="1" applyAlignment="1">
      <alignment horizontal="center"/>
    </xf>
    <xf numFmtId="2" fontId="9" fillId="7" borderId="10" xfId="0" applyNumberFormat="1" applyFont="1" applyFill="1" applyBorder="1" applyAlignment="1">
      <alignment horizontal="center"/>
    </xf>
    <xf numFmtId="2" fontId="9" fillId="7" borderId="23" xfId="0" applyNumberFormat="1" applyFont="1" applyFill="1" applyBorder="1" applyAlignment="1">
      <alignment horizontal="center"/>
    </xf>
    <xf numFmtId="2" fontId="9" fillId="8" borderId="10" xfId="0" applyNumberFormat="1" applyFont="1" applyFill="1" applyBorder="1" applyAlignment="1">
      <alignment horizontal="center"/>
    </xf>
    <xf numFmtId="2" fontId="9" fillId="8" borderId="23" xfId="0" applyNumberFormat="1" applyFont="1" applyFill="1" applyBorder="1" applyAlignment="1">
      <alignment horizontal="center"/>
    </xf>
    <xf numFmtId="0" fontId="9" fillId="8" borderId="30" xfId="0" applyFont="1" applyFill="1" applyBorder="1" applyAlignment="1">
      <alignment horizontal="center"/>
    </xf>
    <xf numFmtId="0" fontId="9" fillId="7" borderId="23" xfId="0" applyFont="1" applyFill="1" applyBorder="1" applyAlignment="1">
      <alignment horizontal="center"/>
    </xf>
    <xf numFmtId="168" fontId="9" fillId="3" borderId="11" xfId="0" applyNumberFormat="1" applyFont="1" applyFill="1" applyBorder="1" applyAlignment="1">
      <alignment horizontal="center"/>
    </xf>
    <xf numFmtId="168" fontId="9" fillId="3" borderId="21" xfId="0" applyNumberFormat="1" applyFont="1" applyFill="1" applyBorder="1" applyAlignment="1">
      <alignment horizontal="center"/>
    </xf>
    <xf numFmtId="168" fontId="9" fillId="4" borderId="21" xfId="0" applyNumberFormat="1" applyFont="1" applyFill="1" applyBorder="1" applyAlignment="1">
      <alignment horizontal="center"/>
    </xf>
    <xf numFmtId="168" fontId="9" fillId="5" borderId="21" xfId="0" applyNumberFormat="1" applyFont="1" applyFill="1" applyBorder="1" applyAlignment="1">
      <alignment horizontal="center"/>
    </xf>
    <xf numFmtId="168" fontId="9" fillId="7" borderId="11" xfId="0" applyNumberFormat="1" applyFont="1" applyFill="1" applyBorder="1" applyAlignment="1">
      <alignment horizontal="center"/>
    </xf>
    <xf numFmtId="168" fontId="9" fillId="7" borderId="21" xfId="0" applyNumberFormat="1" applyFont="1" applyFill="1" applyBorder="1" applyAlignment="1">
      <alignment horizontal="center"/>
    </xf>
    <xf numFmtId="168" fontId="9" fillId="7" borderId="25" xfId="0" applyNumberFormat="1" applyFont="1" applyFill="1" applyBorder="1" applyAlignment="1">
      <alignment horizontal="center"/>
    </xf>
    <xf numFmtId="168" fontId="9" fillId="8" borderId="21" xfId="0" applyNumberFormat="1" applyFont="1" applyFill="1" applyBorder="1" applyAlignment="1">
      <alignment horizontal="center"/>
    </xf>
    <xf numFmtId="168" fontId="9" fillId="8" borderId="25" xfId="0" applyNumberFormat="1" applyFont="1" applyFill="1" applyBorder="1" applyAlignment="1">
      <alignment horizontal="center"/>
    </xf>
    <xf numFmtId="167" fontId="9" fillId="3" borderId="9" xfId="0" applyNumberFormat="1" applyFont="1" applyFill="1" applyBorder="1" applyAlignment="1">
      <alignment horizontal="center"/>
    </xf>
    <xf numFmtId="167" fontId="9" fillId="3" borderId="10" xfId="0" applyNumberFormat="1" applyFont="1" applyFill="1" applyBorder="1" applyAlignment="1">
      <alignment horizontal="center"/>
    </xf>
    <xf numFmtId="167" fontId="9" fillId="4" borderId="10" xfId="0" applyNumberFormat="1" applyFont="1" applyFill="1" applyBorder="1" applyAlignment="1">
      <alignment horizontal="center"/>
    </xf>
    <xf numFmtId="167" fontId="9" fillId="5" borderId="10" xfId="0" applyNumberFormat="1" applyFont="1" applyFill="1" applyBorder="1" applyAlignment="1">
      <alignment horizontal="center"/>
    </xf>
    <xf numFmtId="167" fontId="9" fillId="7" borderId="9" xfId="0" applyNumberFormat="1" applyFont="1" applyFill="1" applyBorder="1" applyAlignment="1">
      <alignment horizontal="center"/>
    </xf>
    <xf numFmtId="167" fontId="9" fillId="7" borderId="10" xfId="0" applyNumberFormat="1" applyFont="1" applyFill="1" applyBorder="1" applyAlignment="1">
      <alignment horizontal="center"/>
    </xf>
    <xf numFmtId="167" fontId="9" fillId="7" borderId="23" xfId="0" applyNumberFormat="1" applyFont="1" applyFill="1" applyBorder="1" applyAlignment="1">
      <alignment horizontal="center"/>
    </xf>
    <xf numFmtId="167" fontId="9" fillId="8" borderId="10" xfId="0" applyNumberFormat="1" applyFont="1" applyFill="1" applyBorder="1" applyAlignment="1">
      <alignment horizontal="center"/>
    </xf>
    <xf numFmtId="167" fontId="9" fillId="8" borderId="23" xfId="0" applyNumberFormat="1" applyFont="1" applyFill="1" applyBorder="1" applyAlignment="1">
      <alignment horizontal="center"/>
    </xf>
    <xf numFmtId="2" fontId="9" fillId="7" borderId="25" xfId="0" applyNumberFormat="1" applyFont="1" applyFill="1" applyBorder="1" applyAlignment="1">
      <alignment horizontal="center"/>
    </xf>
    <xf numFmtId="2" fontId="9" fillId="8" borderId="25" xfId="0" applyNumberFormat="1" applyFont="1" applyFill="1" applyBorder="1" applyAlignment="1">
      <alignment horizontal="center"/>
    </xf>
    <xf numFmtId="0" fontId="8" fillId="2" borderId="0" xfId="0" applyFont="1" applyFill="1" applyBorder="1" applyAlignment="1">
      <alignment horizontal="left"/>
    </xf>
    <xf numFmtId="0" fontId="8" fillId="6" borderId="13" xfId="0" applyFont="1" applyFill="1" applyBorder="1" applyAlignment="1">
      <alignment horizontal="left"/>
    </xf>
    <xf numFmtId="0" fontId="8" fillId="6" borderId="14" xfId="0" applyFont="1" applyFill="1" applyBorder="1" applyAlignment="1">
      <alignment horizontal="left"/>
    </xf>
    <xf numFmtId="0" fontId="8" fillId="6" borderId="15" xfId="0" applyFont="1" applyFill="1" applyBorder="1" applyAlignment="1">
      <alignment horizontal="left"/>
    </xf>
    <xf numFmtId="0" fontId="8" fillId="0" borderId="0" xfId="0" applyFont="1" applyBorder="1" applyAlignment="1">
      <alignment horizontal="left"/>
    </xf>
    <xf numFmtId="0" fontId="14" fillId="0" borderId="0" xfId="0" applyFont="1" applyAlignment="1">
      <alignment/>
    </xf>
    <xf numFmtId="0" fontId="9" fillId="0" borderId="31" xfId="0" applyFont="1" applyBorder="1" applyAlignment="1">
      <alignment horizontal="center"/>
    </xf>
    <xf numFmtId="0" fontId="9" fillId="0" borderId="12" xfId="0" applyFont="1" applyBorder="1" applyAlignment="1">
      <alignment horizontal="center"/>
    </xf>
    <xf numFmtId="1" fontId="14" fillId="0" borderId="32" xfId="0" applyNumberFormat="1" applyFont="1" applyFill="1" applyBorder="1" applyAlignment="1">
      <alignment horizontal="center"/>
    </xf>
    <xf numFmtId="0" fontId="9" fillId="0" borderId="12" xfId="0" applyFont="1" applyFill="1" applyBorder="1" applyAlignment="1">
      <alignment horizontal="center"/>
    </xf>
    <xf numFmtId="1" fontId="9" fillId="0" borderId="12" xfId="0" applyNumberFormat="1" applyFont="1" applyFill="1" applyBorder="1" applyAlignment="1">
      <alignment horizontal="center"/>
    </xf>
    <xf numFmtId="0" fontId="14" fillId="0" borderId="32" xfId="0" applyFont="1" applyBorder="1" applyAlignment="1">
      <alignment horizontal="center"/>
    </xf>
    <xf numFmtId="0" fontId="8" fillId="7" borderId="12" xfId="0" applyFont="1" applyFill="1" applyBorder="1" applyAlignment="1">
      <alignment horizontal="center" wrapText="1"/>
    </xf>
    <xf numFmtId="1" fontId="9" fillId="5" borderId="11" xfId="0" applyNumberFormat="1" applyFont="1" applyFill="1" applyBorder="1" applyAlignment="1">
      <alignment horizontal="center"/>
    </xf>
    <xf numFmtId="0" fontId="8" fillId="8" borderId="9" xfId="0" applyFont="1" applyFill="1" applyBorder="1" applyAlignment="1">
      <alignment horizontal="center" wrapText="1"/>
    </xf>
    <xf numFmtId="0" fontId="8" fillId="4" borderId="24" xfId="0" applyFont="1" applyFill="1" applyBorder="1" applyAlignment="1">
      <alignment horizontal="center" wrapText="1"/>
    </xf>
    <xf numFmtId="0" fontId="8" fillId="5" borderId="19" xfId="0" applyFont="1" applyFill="1" applyBorder="1" applyAlignment="1">
      <alignment horizontal="center" wrapText="1"/>
    </xf>
    <xf numFmtId="0" fontId="8" fillId="5" borderId="24" xfId="0" applyFont="1" applyFill="1" applyBorder="1" applyAlignment="1">
      <alignment horizontal="center" wrapText="1"/>
    </xf>
    <xf numFmtId="0" fontId="8" fillId="7" borderId="29" xfId="0" applyFont="1" applyFill="1" applyBorder="1" applyAlignment="1">
      <alignment horizontal="center" wrapText="1"/>
    </xf>
    <xf numFmtId="0" fontId="8" fillId="7" borderId="33" xfId="0" applyFont="1" applyFill="1" applyBorder="1" applyAlignment="1">
      <alignment horizontal="center" wrapText="1"/>
    </xf>
    <xf numFmtId="0" fontId="8" fillId="8" borderId="19" xfId="0" applyFont="1" applyFill="1" applyBorder="1" applyAlignment="1">
      <alignment horizontal="center" wrapText="1"/>
    </xf>
    <xf numFmtId="0" fontId="8" fillId="0" borderId="0" xfId="0" applyFont="1" applyFill="1" applyAlignment="1">
      <alignment horizontal="center"/>
    </xf>
    <xf numFmtId="165" fontId="9" fillId="5" borderId="9" xfId="0" applyNumberFormat="1" applyFont="1" applyFill="1" applyBorder="1" applyAlignment="1">
      <alignment horizontal="center"/>
    </xf>
    <xf numFmtId="165" fontId="9" fillId="5" borderId="7" xfId="0" applyNumberFormat="1" applyFont="1" applyFill="1" applyBorder="1" applyAlignment="1">
      <alignment horizontal="center"/>
    </xf>
    <xf numFmtId="3" fontId="9" fillId="4" borderId="1" xfId="0" applyNumberFormat="1" applyFont="1" applyFill="1" applyBorder="1" applyAlignment="1">
      <alignment horizontal="center"/>
    </xf>
    <xf numFmtId="2" fontId="9" fillId="4" borderId="1" xfId="0" applyNumberFormat="1" applyFont="1" applyFill="1" applyBorder="1" applyAlignment="1">
      <alignment horizontal="center"/>
    </xf>
    <xf numFmtId="3" fontId="9" fillId="0" borderId="0" xfId="0" applyNumberFormat="1" applyFont="1" applyFill="1" applyAlignment="1">
      <alignment/>
    </xf>
    <xf numFmtId="1" fontId="12" fillId="3" borderId="8" xfId="0" applyNumberFormat="1" applyFont="1" applyFill="1" applyBorder="1" applyAlignment="1">
      <alignment horizontal="center"/>
    </xf>
    <xf numFmtId="3" fontId="9" fillId="3" borderId="12" xfId="0" applyNumberFormat="1" applyFont="1" applyFill="1" applyBorder="1" applyAlignment="1">
      <alignment horizontal="center"/>
    </xf>
    <xf numFmtId="4" fontId="9" fillId="0" borderId="0" xfId="0" applyNumberFormat="1" applyFont="1" applyFill="1" applyAlignment="1">
      <alignment/>
    </xf>
    <xf numFmtId="1" fontId="12" fillId="3" borderId="19" xfId="0" applyNumberFormat="1" applyFont="1" applyFill="1" applyBorder="1" applyAlignment="1">
      <alignment horizontal="center"/>
    </xf>
    <xf numFmtId="0" fontId="8" fillId="3" borderId="33" xfId="0" applyFont="1" applyFill="1" applyBorder="1" applyAlignment="1">
      <alignment horizontal="center" wrapText="1"/>
    </xf>
    <xf numFmtId="165" fontId="9" fillId="3" borderId="34" xfId="0" applyNumberFormat="1" applyFont="1" applyFill="1" applyBorder="1" applyAlignment="1">
      <alignment horizontal="center"/>
    </xf>
    <xf numFmtId="165" fontId="9" fillId="3" borderId="32" xfId="0" applyNumberFormat="1" applyFont="1" applyFill="1" applyBorder="1" applyAlignment="1">
      <alignment horizontal="center"/>
    </xf>
    <xf numFmtId="1" fontId="9" fillId="3" borderId="35" xfId="0" applyNumberFormat="1" applyFont="1" applyFill="1" applyBorder="1" applyAlignment="1">
      <alignment horizontal="center"/>
    </xf>
    <xf numFmtId="165" fontId="9" fillId="3" borderId="36" xfId="0" applyNumberFormat="1" applyFont="1" applyFill="1" applyBorder="1" applyAlignment="1">
      <alignment horizontal="center"/>
    </xf>
    <xf numFmtId="1" fontId="9" fillId="3" borderId="34" xfId="0" applyNumberFormat="1" applyFont="1" applyFill="1" applyBorder="1" applyAlignment="1">
      <alignment horizontal="center"/>
    </xf>
    <xf numFmtId="2" fontId="9" fillId="3" borderId="32" xfId="0" applyNumberFormat="1" applyFont="1" applyFill="1" applyBorder="1" applyAlignment="1">
      <alignment horizontal="center"/>
    </xf>
    <xf numFmtId="0" fontId="9" fillId="3" borderId="32" xfId="0" applyFont="1" applyFill="1" applyBorder="1" applyAlignment="1">
      <alignment horizontal="center"/>
    </xf>
    <xf numFmtId="164" fontId="9" fillId="3" borderId="32" xfId="0" applyNumberFormat="1" applyFont="1" applyFill="1" applyBorder="1" applyAlignment="1">
      <alignment horizontal="center"/>
    </xf>
    <xf numFmtId="3" fontId="9" fillId="3" borderId="32" xfId="0" applyNumberFormat="1" applyFont="1" applyFill="1" applyBorder="1" applyAlignment="1">
      <alignment horizontal="center"/>
    </xf>
    <xf numFmtId="4" fontId="9" fillId="3" borderId="32" xfId="0" applyNumberFormat="1" applyFont="1" applyFill="1" applyBorder="1" applyAlignment="1">
      <alignment horizontal="center"/>
    </xf>
    <xf numFmtId="169" fontId="9" fillId="3" borderId="35" xfId="0" applyNumberFormat="1" applyFont="1" applyFill="1" applyBorder="1" applyAlignment="1">
      <alignment horizontal="center"/>
    </xf>
    <xf numFmtId="0" fontId="9" fillId="3" borderId="36" xfId="0" applyFont="1" applyFill="1" applyBorder="1" applyAlignment="1">
      <alignment horizontal="center"/>
    </xf>
    <xf numFmtId="2" fontId="9" fillId="3" borderId="34" xfId="0" applyNumberFormat="1" applyFont="1" applyFill="1" applyBorder="1" applyAlignment="1">
      <alignment horizontal="center"/>
    </xf>
    <xf numFmtId="2" fontId="9" fillId="3" borderId="36" xfId="0" applyNumberFormat="1" applyFont="1" applyFill="1" applyBorder="1" applyAlignment="1">
      <alignment horizontal="center"/>
    </xf>
    <xf numFmtId="0" fontId="9" fillId="3" borderId="34" xfId="0" applyFont="1" applyFill="1" applyBorder="1" applyAlignment="1">
      <alignment horizontal="center"/>
    </xf>
    <xf numFmtId="168" fontId="9" fillId="3" borderId="35" xfId="0" applyNumberFormat="1" applyFont="1" applyFill="1" applyBorder="1" applyAlignment="1">
      <alignment horizontal="center"/>
    </xf>
    <xf numFmtId="167" fontId="9" fillId="3" borderId="34" xfId="0" applyNumberFormat="1" applyFont="1" applyFill="1" applyBorder="1" applyAlignment="1">
      <alignment horizontal="center"/>
    </xf>
    <xf numFmtId="1" fontId="9" fillId="3" borderId="32" xfId="0" applyNumberFormat="1" applyFont="1" applyFill="1" applyBorder="1" applyAlignment="1">
      <alignment horizontal="center"/>
    </xf>
    <xf numFmtId="2" fontId="9" fillId="3" borderId="35" xfId="0" applyNumberFormat="1" applyFont="1" applyFill="1" applyBorder="1" applyAlignment="1">
      <alignment horizontal="center"/>
    </xf>
    <xf numFmtId="0" fontId="13" fillId="0" borderId="37" xfId="0" applyFont="1" applyBorder="1" applyAlignment="1">
      <alignment horizontal="center" wrapText="1"/>
    </xf>
    <xf numFmtId="0" fontId="8" fillId="0" borderId="38" xfId="0" applyFont="1" applyBorder="1" applyAlignment="1">
      <alignment horizontal="center" wrapText="1"/>
    </xf>
    <xf numFmtId="0" fontId="8" fillId="0" borderId="39" xfId="0" applyFont="1" applyBorder="1" applyAlignment="1">
      <alignment horizontal="center" wrapText="1"/>
    </xf>
    <xf numFmtId="165" fontId="12" fillId="0" borderId="37" xfId="0" applyNumberFormat="1" applyFont="1" applyBorder="1" applyAlignment="1">
      <alignment horizontal="center"/>
    </xf>
    <xf numFmtId="165" fontId="12" fillId="0" borderId="38" xfId="0" applyNumberFormat="1" applyFont="1" applyFill="1" applyBorder="1" applyAlignment="1">
      <alignment horizontal="center"/>
    </xf>
    <xf numFmtId="1" fontId="12" fillId="0" borderId="40" xfId="0" applyNumberFormat="1" applyFont="1" applyBorder="1" applyAlignment="1">
      <alignment horizontal="center"/>
    </xf>
    <xf numFmtId="165" fontId="12" fillId="2" borderId="41" xfId="0" applyNumberFormat="1" applyFont="1" applyFill="1" applyBorder="1" applyAlignment="1">
      <alignment horizontal="center"/>
    </xf>
    <xf numFmtId="1" fontId="12" fillId="0" borderId="31" xfId="0" applyNumberFormat="1" applyFont="1" applyFill="1" applyBorder="1" applyAlignment="1">
      <alignment horizontal="center"/>
    </xf>
    <xf numFmtId="2" fontId="12" fillId="0" borderId="12" xfId="0" applyNumberFormat="1" applyFont="1" applyFill="1" applyBorder="1" applyAlignment="1">
      <alignment horizontal="center"/>
    </xf>
    <xf numFmtId="0" fontId="12" fillId="0" borderId="12" xfId="0" applyFont="1" applyFill="1" applyBorder="1" applyAlignment="1">
      <alignment horizontal="center"/>
    </xf>
    <xf numFmtId="164" fontId="12" fillId="0" borderId="12" xfId="0" applyNumberFormat="1" applyFont="1" applyFill="1" applyBorder="1" applyAlignment="1">
      <alignment horizontal="center"/>
    </xf>
    <xf numFmtId="165" fontId="12" fillId="0" borderId="12" xfId="0" applyNumberFormat="1" applyFont="1" applyBorder="1" applyAlignment="1">
      <alignment horizontal="center"/>
    </xf>
    <xf numFmtId="0" fontId="12" fillId="0" borderId="12" xfId="0" applyFont="1" applyBorder="1" applyAlignment="1">
      <alignment horizontal="center"/>
    </xf>
    <xf numFmtId="164" fontId="12" fillId="0" borderId="12" xfId="0" applyNumberFormat="1" applyFont="1" applyBorder="1" applyAlignment="1">
      <alignment horizontal="center"/>
    </xf>
    <xf numFmtId="3" fontId="12" fillId="0" borderId="12" xfId="0" applyNumberFormat="1" applyFont="1" applyBorder="1" applyAlignment="1">
      <alignment horizontal="center"/>
    </xf>
    <xf numFmtId="2" fontId="9" fillId="0" borderId="12" xfId="0" applyNumberFormat="1" applyFont="1" applyBorder="1" applyAlignment="1">
      <alignment horizontal="center"/>
    </xf>
    <xf numFmtId="4" fontId="12" fillId="0" borderId="12" xfId="0" applyNumberFormat="1" applyFont="1" applyBorder="1" applyAlignment="1">
      <alignment horizontal="center"/>
    </xf>
    <xf numFmtId="169" fontId="12" fillId="0" borderId="42" xfId="0" applyNumberFormat="1" applyFont="1" applyBorder="1" applyAlignment="1">
      <alignment horizontal="center"/>
    </xf>
    <xf numFmtId="0" fontId="12" fillId="2" borderId="41" xfId="0" applyFont="1" applyFill="1" applyBorder="1" applyAlignment="1">
      <alignment horizontal="center"/>
    </xf>
    <xf numFmtId="2" fontId="9" fillId="0" borderId="31" xfId="0" applyNumberFormat="1" applyFont="1" applyBorder="1" applyAlignment="1">
      <alignment horizontal="center"/>
    </xf>
    <xf numFmtId="164" fontId="9" fillId="0" borderId="12" xfId="0" applyNumberFormat="1" applyFont="1" applyBorder="1" applyAlignment="1">
      <alignment horizontal="center"/>
    </xf>
    <xf numFmtId="3" fontId="9" fillId="0" borderId="12" xfId="0" applyNumberFormat="1" applyFont="1" applyBorder="1" applyAlignment="1">
      <alignment horizontal="center"/>
    </xf>
    <xf numFmtId="4" fontId="9" fillId="0" borderId="12" xfId="0" applyNumberFormat="1" applyFont="1" applyBorder="1" applyAlignment="1">
      <alignment horizontal="center"/>
    </xf>
    <xf numFmtId="169" fontId="9" fillId="0" borderId="42" xfId="0" applyNumberFormat="1" applyFont="1" applyBorder="1" applyAlignment="1">
      <alignment horizontal="center"/>
    </xf>
    <xf numFmtId="2" fontId="9" fillId="0" borderId="31" xfId="0" applyNumberFormat="1" applyFont="1" applyFill="1" applyBorder="1" applyAlignment="1">
      <alignment horizontal="center"/>
    </xf>
    <xf numFmtId="3" fontId="9" fillId="0" borderId="12" xfId="0" applyNumberFormat="1" applyFont="1" applyFill="1" applyBorder="1" applyAlignment="1">
      <alignment horizontal="center"/>
    </xf>
    <xf numFmtId="2" fontId="9" fillId="0" borderId="12" xfId="0" applyNumberFormat="1" applyFont="1" applyFill="1" applyBorder="1" applyAlignment="1">
      <alignment horizontal="center"/>
    </xf>
    <xf numFmtId="169" fontId="9" fillId="0" borderId="42" xfId="0" applyNumberFormat="1" applyFont="1" applyFill="1" applyBorder="1" applyAlignment="1">
      <alignment horizontal="center"/>
    </xf>
    <xf numFmtId="168" fontId="9" fillId="0" borderId="42" xfId="0" applyNumberFormat="1" applyFont="1" applyBorder="1" applyAlignment="1">
      <alignment horizontal="center"/>
    </xf>
    <xf numFmtId="0" fontId="9" fillId="2" borderId="41" xfId="0" applyFont="1" applyFill="1" applyBorder="1" applyAlignment="1">
      <alignment horizontal="center"/>
    </xf>
    <xf numFmtId="167" fontId="9" fillId="0" borderId="31" xfId="0" applyNumberFormat="1" applyFont="1" applyFill="1" applyBorder="1" applyAlignment="1">
      <alignment horizontal="center"/>
    </xf>
    <xf numFmtId="2" fontId="9" fillId="0" borderId="42" xfId="0" applyNumberFormat="1" applyFont="1" applyFill="1" applyBorder="1" applyAlignment="1">
      <alignment horizontal="center"/>
    </xf>
    <xf numFmtId="0" fontId="8" fillId="4" borderId="1" xfId="0" applyFont="1" applyFill="1" applyBorder="1" applyAlignment="1">
      <alignment horizontal="center" wrapText="1"/>
    </xf>
    <xf numFmtId="0" fontId="8" fillId="4" borderId="19" xfId="0" applyFont="1" applyFill="1" applyBorder="1" applyAlignment="1">
      <alignment horizontal="center" wrapText="1"/>
    </xf>
    <xf numFmtId="165" fontId="9" fillId="4" borderId="9" xfId="0" applyNumberFormat="1" applyFont="1" applyFill="1" applyBorder="1" applyAlignment="1">
      <alignment horizontal="center"/>
    </xf>
    <xf numFmtId="165" fontId="9" fillId="4" borderId="23" xfId="0" applyNumberFormat="1" applyFont="1" applyFill="1" applyBorder="1" applyAlignment="1">
      <alignment horizontal="center"/>
    </xf>
    <xf numFmtId="165" fontId="9" fillId="4" borderId="1" xfId="0" applyNumberFormat="1" applyFont="1" applyFill="1" applyBorder="1" applyAlignment="1">
      <alignment horizontal="center"/>
    </xf>
    <xf numFmtId="165" fontId="9" fillId="4" borderId="22" xfId="0" applyNumberFormat="1" applyFont="1" applyFill="1" applyBorder="1" applyAlignment="1">
      <alignment horizontal="center"/>
    </xf>
    <xf numFmtId="1" fontId="9" fillId="4" borderId="11" xfId="0" applyNumberFormat="1" applyFont="1" applyFill="1" applyBorder="1" applyAlignment="1">
      <alignment horizontal="center"/>
    </xf>
    <xf numFmtId="1" fontId="9" fillId="4" borderId="25" xfId="0" applyNumberFormat="1" applyFont="1" applyFill="1" applyBorder="1" applyAlignment="1">
      <alignment horizontal="center"/>
    </xf>
    <xf numFmtId="165" fontId="9" fillId="4" borderId="7" xfId="0" applyNumberFormat="1" applyFont="1" applyFill="1" applyBorder="1" applyAlignment="1">
      <alignment horizontal="center"/>
    </xf>
    <xf numFmtId="165" fontId="9" fillId="4" borderId="30" xfId="0" applyNumberFormat="1" applyFont="1" applyFill="1" applyBorder="1" applyAlignment="1">
      <alignment horizontal="center"/>
    </xf>
    <xf numFmtId="1" fontId="9" fillId="4" borderId="9" xfId="0" applyNumberFormat="1" applyFont="1" applyFill="1" applyBorder="1" applyAlignment="1">
      <alignment horizontal="center"/>
    </xf>
    <xf numFmtId="1" fontId="9" fillId="4" borderId="23" xfId="0" applyNumberFormat="1" applyFont="1" applyFill="1" applyBorder="1" applyAlignment="1">
      <alignment horizontal="center"/>
    </xf>
    <xf numFmtId="2" fontId="9" fillId="4" borderId="22" xfId="0" applyNumberFormat="1" applyFont="1" applyFill="1" applyBorder="1" applyAlignment="1">
      <alignment horizontal="center"/>
    </xf>
    <xf numFmtId="0" fontId="9" fillId="4" borderId="1" xfId="0" applyFont="1" applyFill="1" applyBorder="1" applyAlignment="1">
      <alignment horizontal="center"/>
    </xf>
    <xf numFmtId="0" fontId="9" fillId="4" borderId="22" xfId="0" applyFont="1" applyFill="1" applyBorder="1" applyAlignment="1">
      <alignment horizontal="center"/>
    </xf>
    <xf numFmtId="164" fontId="9" fillId="4" borderId="1" xfId="0" applyNumberFormat="1" applyFont="1" applyFill="1" applyBorder="1" applyAlignment="1">
      <alignment horizontal="center"/>
    </xf>
    <xf numFmtId="164" fontId="9" fillId="4" borderId="22" xfId="0" applyNumberFormat="1" applyFont="1" applyFill="1" applyBorder="1" applyAlignment="1">
      <alignment horizontal="center"/>
    </xf>
    <xf numFmtId="3" fontId="9" fillId="4" borderId="22" xfId="0" applyNumberFormat="1" applyFont="1" applyFill="1" applyBorder="1" applyAlignment="1">
      <alignment horizontal="center"/>
    </xf>
    <xf numFmtId="4" fontId="9" fillId="4" borderId="1" xfId="0" applyNumberFormat="1" applyFont="1" applyFill="1" applyBorder="1" applyAlignment="1">
      <alignment horizontal="center"/>
    </xf>
    <xf numFmtId="4" fontId="9" fillId="4" borderId="22" xfId="0" applyNumberFormat="1" applyFont="1" applyFill="1" applyBorder="1" applyAlignment="1">
      <alignment horizontal="center"/>
    </xf>
    <xf numFmtId="169" fontId="9" fillId="4" borderId="11" xfId="0" applyNumberFormat="1" applyFont="1" applyFill="1" applyBorder="1" applyAlignment="1">
      <alignment horizontal="center"/>
    </xf>
    <xf numFmtId="169" fontId="9" fillId="4" borderId="25" xfId="0" applyNumberFormat="1" applyFont="1" applyFill="1" applyBorder="1" applyAlignment="1">
      <alignment horizontal="center"/>
    </xf>
    <xf numFmtId="0" fontId="9" fillId="4" borderId="7" xfId="0" applyFont="1" applyFill="1" applyBorder="1" applyAlignment="1">
      <alignment horizontal="center"/>
    </xf>
    <xf numFmtId="0" fontId="9" fillId="4" borderId="30" xfId="0" applyFont="1" applyFill="1" applyBorder="1" applyAlignment="1">
      <alignment horizontal="center"/>
    </xf>
    <xf numFmtId="2" fontId="9" fillId="4" borderId="9" xfId="0" applyNumberFormat="1" applyFont="1" applyFill="1" applyBorder="1" applyAlignment="1">
      <alignment horizontal="center"/>
    </xf>
    <xf numFmtId="2" fontId="9" fillId="4" borderId="23" xfId="0" applyNumberFormat="1" applyFont="1" applyFill="1" applyBorder="1" applyAlignment="1">
      <alignment horizontal="center"/>
    </xf>
    <xf numFmtId="0" fontId="9" fillId="4" borderId="9" xfId="0" applyFont="1" applyFill="1" applyBorder="1" applyAlignment="1">
      <alignment horizontal="center"/>
    </xf>
    <xf numFmtId="0" fontId="9" fillId="4" borderId="23" xfId="0" applyFont="1" applyFill="1" applyBorder="1" applyAlignment="1">
      <alignment horizontal="center"/>
    </xf>
    <xf numFmtId="168" fontId="9" fillId="4" borderId="11" xfId="0" applyNumberFormat="1" applyFont="1" applyFill="1" applyBorder="1" applyAlignment="1">
      <alignment horizontal="center"/>
    </xf>
    <xf numFmtId="168" fontId="9" fillId="4" borderId="25" xfId="0" applyNumberFormat="1" applyFont="1" applyFill="1" applyBorder="1" applyAlignment="1">
      <alignment horizontal="center"/>
    </xf>
    <xf numFmtId="167" fontId="9" fillId="4" borderId="9" xfId="0" applyNumberFormat="1" applyFont="1" applyFill="1" applyBorder="1" applyAlignment="1">
      <alignment horizontal="center"/>
    </xf>
    <xf numFmtId="167" fontId="9" fillId="4" borderId="23" xfId="0" applyNumberFormat="1" applyFont="1" applyFill="1" applyBorder="1" applyAlignment="1">
      <alignment horizontal="center"/>
    </xf>
    <xf numFmtId="1" fontId="9" fillId="4" borderId="1" xfId="0" applyNumberFormat="1" applyFont="1" applyFill="1" applyBorder="1" applyAlignment="1">
      <alignment horizontal="center"/>
    </xf>
    <xf numFmtId="1" fontId="9" fillId="4" borderId="22" xfId="0" applyNumberFormat="1" applyFont="1" applyFill="1" applyBorder="1" applyAlignment="1">
      <alignment horizontal="center"/>
    </xf>
    <xf numFmtId="2" fontId="9" fillId="4" borderId="11" xfId="0" applyNumberFormat="1" applyFont="1" applyFill="1" applyBorder="1" applyAlignment="1">
      <alignment horizontal="center"/>
    </xf>
    <xf numFmtId="2" fontId="9" fillId="4" borderId="25" xfId="0" applyNumberFormat="1" applyFont="1" applyFill="1" applyBorder="1" applyAlignment="1">
      <alignment horizontal="center"/>
    </xf>
    <xf numFmtId="0" fontId="8" fillId="5" borderId="33" xfId="0" applyFont="1" applyFill="1" applyBorder="1" applyAlignment="1">
      <alignment horizontal="center" wrapText="1"/>
    </xf>
    <xf numFmtId="165" fontId="9" fillId="5" borderId="34" xfId="0" applyNumberFormat="1" applyFont="1" applyFill="1" applyBorder="1" applyAlignment="1">
      <alignment horizontal="center"/>
    </xf>
    <xf numFmtId="165" fontId="9" fillId="5" borderId="32" xfId="0" applyNumberFormat="1" applyFont="1" applyFill="1" applyBorder="1" applyAlignment="1">
      <alignment horizontal="center"/>
    </xf>
    <xf numFmtId="1" fontId="9" fillId="5" borderId="35" xfId="0" applyNumberFormat="1" applyFont="1" applyFill="1" applyBorder="1" applyAlignment="1">
      <alignment horizontal="center"/>
    </xf>
    <xf numFmtId="165" fontId="9" fillId="5" borderId="36" xfId="0" applyNumberFormat="1" applyFont="1" applyFill="1" applyBorder="1" applyAlignment="1">
      <alignment horizontal="center"/>
    </xf>
    <xf numFmtId="1" fontId="9" fillId="5" borderId="34" xfId="0" applyNumberFormat="1" applyFont="1" applyFill="1" applyBorder="1" applyAlignment="1">
      <alignment horizontal="center"/>
    </xf>
    <xf numFmtId="2" fontId="9" fillId="5" borderId="32" xfId="0" applyNumberFormat="1" applyFont="1" applyFill="1" applyBorder="1" applyAlignment="1">
      <alignment horizontal="center"/>
    </xf>
    <xf numFmtId="0" fontId="9" fillId="5" borderId="32" xfId="0" applyFont="1" applyFill="1" applyBorder="1" applyAlignment="1">
      <alignment horizontal="center"/>
    </xf>
    <xf numFmtId="164" fontId="9" fillId="5" borderId="32" xfId="0" applyNumberFormat="1" applyFont="1" applyFill="1" applyBorder="1" applyAlignment="1">
      <alignment horizontal="center"/>
    </xf>
    <xf numFmtId="3" fontId="9" fillId="5" borderId="32" xfId="0" applyNumberFormat="1" applyFont="1" applyFill="1" applyBorder="1" applyAlignment="1">
      <alignment horizontal="center"/>
    </xf>
    <xf numFmtId="4" fontId="9" fillId="5" borderId="32" xfId="0" applyNumberFormat="1" applyFont="1" applyFill="1" applyBorder="1" applyAlignment="1">
      <alignment horizontal="center"/>
    </xf>
    <xf numFmtId="169" fontId="9" fillId="5" borderId="35" xfId="0" applyNumberFormat="1" applyFont="1" applyFill="1" applyBorder="1" applyAlignment="1">
      <alignment horizontal="center"/>
    </xf>
    <xf numFmtId="0" fontId="9" fillId="5" borderId="36" xfId="0" applyFont="1" applyFill="1" applyBorder="1" applyAlignment="1">
      <alignment horizontal="center"/>
    </xf>
    <xf numFmtId="2" fontId="9" fillId="5" borderId="34" xfId="0" applyNumberFormat="1" applyFont="1" applyFill="1" applyBorder="1" applyAlignment="1">
      <alignment horizontal="center"/>
    </xf>
    <xf numFmtId="0" fontId="9" fillId="5" borderId="34" xfId="0" applyFont="1" applyFill="1" applyBorder="1" applyAlignment="1">
      <alignment horizontal="center"/>
    </xf>
    <xf numFmtId="168" fontId="9" fillId="5" borderId="35" xfId="0" applyNumberFormat="1" applyFont="1" applyFill="1" applyBorder="1" applyAlignment="1">
      <alignment horizontal="center"/>
    </xf>
    <xf numFmtId="167" fontId="9" fillId="5" borderId="34" xfId="0" applyNumberFormat="1" applyFont="1" applyFill="1" applyBorder="1" applyAlignment="1">
      <alignment horizontal="center"/>
    </xf>
    <xf numFmtId="1" fontId="9" fillId="5" borderId="32" xfId="0" applyNumberFormat="1" applyFont="1" applyFill="1" applyBorder="1" applyAlignment="1">
      <alignment horizontal="center"/>
    </xf>
    <xf numFmtId="2" fontId="9" fillId="5" borderId="35" xfId="0" applyNumberFormat="1" applyFont="1" applyFill="1" applyBorder="1" applyAlignment="1">
      <alignment horizontal="center"/>
    </xf>
    <xf numFmtId="165" fontId="9" fillId="8" borderId="31" xfId="0" applyNumberFormat="1" applyFont="1" applyFill="1" applyBorder="1" applyAlignment="1">
      <alignment horizontal="center"/>
    </xf>
    <xf numFmtId="165" fontId="9" fillId="8" borderId="12" xfId="0" applyNumberFormat="1" applyFont="1" applyFill="1" applyBorder="1" applyAlignment="1">
      <alignment horizontal="center"/>
    </xf>
    <xf numFmtId="1" fontId="9" fillId="8" borderId="42" xfId="0" applyNumberFormat="1" applyFont="1" applyFill="1" applyBorder="1" applyAlignment="1">
      <alignment horizontal="center"/>
    </xf>
    <xf numFmtId="0" fontId="9" fillId="8" borderId="43" xfId="0" applyFont="1" applyFill="1" applyBorder="1" applyAlignment="1">
      <alignment/>
    </xf>
    <xf numFmtId="1" fontId="9" fillId="8" borderId="31" xfId="0" applyNumberFormat="1" applyFont="1" applyFill="1" applyBorder="1" applyAlignment="1">
      <alignment horizontal="center"/>
    </xf>
    <xf numFmtId="2" fontId="9" fillId="8" borderId="12" xfId="0" applyNumberFormat="1" applyFont="1" applyFill="1" applyBorder="1" applyAlignment="1">
      <alignment horizontal="center"/>
    </xf>
    <xf numFmtId="0" fontId="9" fillId="8" borderId="12" xfId="0" applyFont="1" applyFill="1" applyBorder="1" applyAlignment="1">
      <alignment horizontal="center"/>
    </xf>
    <xf numFmtId="164" fontId="9" fillId="8" borderId="12" xfId="0" applyNumberFormat="1" applyFont="1" applyFill="1" applyBorder="1" applyAlignment="1">
      <alignment horizontal="center"/>
    </xf>
    <xf numFmtId="3" fontId="9" fillId="8" borderId="12" xfId="0" applyNumberFormat="1" applyFont="1" applyFill="1" applyBorder="1" applyAlignment="1">
      <alignment horizontal="center"/>
    </xf>
    <xf numFmtId="4" fontId="9" fillId="8" borderId="12" xfId="0" applyNumberFormat="1" applyFont="1" applyFill="1" applyBorder="1" applyAlignment="1">
      <alignment horizontal="center"/>
    </xf>
    <xf numFmtId="169" fontId="9" fillId="8" borderId="42" xfId="0" applyNumberFormat="1" applyFont="1" applyFill="1" applyBorder="1" applyAlignment="1">
      <alignment horizontal="center"/>
    </xf>
    <xf numFmtId="2" fontId="9" fillId="8" borderId="31" xfId="0" applyNumberFormat="1" applyFont="1" applyFill="1" applyBorder="1" applyAlignment="1">
      <alignment horizontal="center"/>
    </xf>
    <xf numFmtId="0" fontId="9" fillId="8" borderId="43" xfId="0" applyFont="1" applyFill="1" applyBorder="1" applyAlignment="1">
      <alignment horizontal="center"/>
    </xf>
    <xf numFmtId="0" fontId="9" fillId="8" borderId="31" xfId="0" applyFont="1" applyFill="1" applyBorder="1" applyAlignment="1">
      <alignment horizontal="center"/>
    </xf>
    <xf numFmtId="168" fontId="9" fillId="8" borderId="42" xfId="0" applyNumberFormat="1" applyFont="1" applyFill="1" applyBorder="1" applyAlignment="1">
      <alignment horizontal="center"/>
    </xf>
    <xf numFmtId="167" fontId="9" fillId="8" borderId="31" xfId="0" applyNumberFormat="1" applyFont="1" applyFill="1" applyBorder="1" applyAlignment="1">
      <alignment horizontal="center"/>
    </xf>
    <xf numFmtId="1" fontId="9" fillId="8" borderId="12" xfId="0" applyNumberFormat="1" applyFont="1" applyFill="1" applyBorder="1" applyAlignment="1">
      <alignment horizontal="center"/>
    </xf>
    <xf numFmtId="2" fontId="9" fillId="8" borderId="42" xfId="0" applyNumberFormat="1" applyFont="1" applyFill="1" applyBorder="1" applyAlignment="1">
      <alignment horizontal="center"/>
    </xf>
    <xf numFmtId="3" fontId="9" fillId="3" borderId="44" xfId="0" applyNumberFormat="1" applyFont="1" applyFill="1" applyBorder="1" applyAlignment="1">
      <alignment horizontal="center"/>
    </xf>
    <xf numFmtId="3" fontId="9" fillId="3" borderId="45" xfId="0" applyNumberFormat="1" applyFont="1" applyFill="1" applyBorder="1" applyAlignment="1">
      <alignment horizontal="center"/>
    </xf>
    <xf numFmtId="3" fontId="9" fillId="3" borderId="46" xfId="0" applyNumberFormat="1" applyFont="1" applyFill="1" applyBorder="1" applyAlignment="1">
      <alignment horizontal="center"/>
    </xf>
    <xf numFmtId="3" fontId="9" fillId="3" borderId="47" xfId="0" applyNumberFormat="1" applyFont="1" applyFill="1" applyBorder="1" applyAlignment="1">
      <alignment horizontal="center"/>
    </xf>
    <xf numFmtId="3" fontId="9" fillId="4" borderId="45" xfId="0" applyNumberFormat="1" applyFont="1" applyFill="1" applyBorder="1" applyAlignment="1">
      <alignment horizontal="center"/>
    </xf>
    <xf numFmtId="3" fontId="9" fillId="4" borderId="46" xfId="0" applyNumberFormat="1" applyFont="1" applyFill="1" applyBorder="1" applyAlignment="1">
      <alignment horizontal="center"/>
    </xf>
    <xf numFmtId="3" fontId="9" fillId="4" borderId="48" xfId="0" applyNumberFormat="1" applyFont="1" applyFill="1" applyBorder="1" applyAlignment="1">
      <alignment horizontal="center"/>
    </xf>
    <xf numFmtId="3" fontId="9" fillId="5" borderId="45" xfId="0" applyNumberFormat="1" applyFont="1" applyFill="1" applyBorder="1" applyAlignment="1">
      <alignment horizontal="center"/>
    </xf>
    <xf numFmtId="3" fontId="9" fillId="5" borderId="46" xfId="0" applyNumberFormat="1" applyFont="1" applyFill="1" applyBorder="1" applyAlignment="1">
      <alignment horizontal="center"/>
    </xf>
    <xf numFmtId="3" fontId="9" fillId="8" borderId="46" xfId="0" applyNumberFormat="1" applyFont="1" applyFill="1" applyBorder="1" applyAlignment="1">
      <alignment horizontal="center"/>
    </xf>
    <xf numFmtId="3" fontId="9" fillId="8" borderId="48" xfId="0" applyNumberFormat="1" applyFont="1" applyFill="1" applyBorder="1" applyAlignment="1">
      <alignment horizontal="center"/>
    </xf>
    <xf numFmtId="164" fontId="8" fillId="3" borderId="49" xfId="0" applyNumberFormat="1" applyFont="1" applyFill="1" applyBorder="1" applyAlignment="1">
      <alignment horizontal="center"/>
    </xf>
    <xf numFmtId="0" fontId="8" fillId="3" borderId="11" xfId="0" applyFont="1" applyFill="1" applyBorder="1" applyAlignment="1">
      <alignment horizontal="center"/>
    </xf>
    <xf numFmtId="0" fontId="8" fillId="3" borderId="21" xfId="0" applyFont="1" applyFill="1" applyBorder="1" applyAlignment="1">
      <alignment horizontal="center"/>
    </xf>
    <xf numFmtId="0" fontId="8" fillId="5" borderId="11" xfId="0" applyFont="1" applyFill="1" applyBorder="1" applyAlignment="1">
      <alignment horizontal="center"/>
    </xf>
    <xf numFmtId="0" fontId="8" fillId="5" borderId="21" xfId="0" applyFont="1" applyFill="1" applyBorder="1" applyAlignment="1">
      <alignment horizontal="center"/>
    </xf>
    <xf numFmtId="0" fontId="8" fillId="8" borderId="21" xfId="0" applyFont="1" applyFill="1" applyBorder="1" applyAlignment="1">
      <alignment horizontal="center"/>
    </xf>
    <xf numFmtId="0" fontId="8" fillId="8" borderId="25" xfId="0" applyFont="1" applyFill="1" applyBorder="1" applyAlignment="1">
      <alignment horizontal="center"/>
    </xf>
    <xf numFmtId="165" fontId="4" fillId="2" borderId="6" xfId="0" applyNumberFormat="1" applyFont="1" applyFill="1" applyBorder="1" applyAlignment="1">
      <alignment horizontal="center"/>
    </xf>
    <xf numFmtId="165" fontId="4" fillId="2" borderId="10" xfId="0" applyNumberFormat="1" applyFont="1" applyFill="1" applyBorder="1" applyAlignment="1">
      <alignment horizontal="center"/>
    </xf>
    <xf numFmtId="165" fontId="4" fillId="2" borderId="21"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10" fillId="9" borderId="50" xfId="0" applyFont="1" applyFill="1" applyBorder="1" applyAlignment="1">
      <alignment horizontal="left"/>
    </xf>
    <xf numFmtId="0" fontId="10" fillId="9" borderId="51" xfId="0" applyFont="1" applyFill="1" applyBorder="1" applyAlignment="1">
      <alignment horizontal="left"/>
    </xf>
    <xf numFmtId="0" fontId="10" fillId="9" borderId="52" xfId="0" applyFont="1" applyFill="1" applyBorder="1" applyAlignment="1">
      <alignment horizontal="left"/>
    </xf>
    <xf numFmtId="0" fontId="10" fillId="9" borderId="51" xfId="0" applyFont="1" applyFill="1" applyBorder="1" applyAlignment="1">
      <alignment horizontal="center"/>
    </xf>
    <xf numFmtId="0" fontId="14" fillId="6" borderId="53" xfId="0" applyFont="1" applyFill="1" applyBorder="1" applyAlignment="1">
      <alignment horizontal="right" wrapText="1"/>
    </xf>
    <xf numFmtId="165" fontId="14" fillId="3" borderId="1" xfId="0" applyNumberFormat="1" applyFont="1" applyFill="1" applyBorder="1" applyAlignment="1">
      <alignment horizontal="center"/>
    </xf>
    <xf numFmtId="165" fontId="14" fillId="3" borderId="6" xfId="0" applyNumberFormat="1" applyFont="1" applyFill="1" applyBorder="1" applyAlignment="1">
      <alignment horizontal="center"/>
    </xf>
    <xf numFmtId="165" fontId="14" fillId="3" borderId="22" xfId="0" applyNumberFormat="1" applyFont="1" applyFill="1" applyBorder="1" applyAlignment="1">
      <alignment horizontal="center"/>
    </xf>
    <xf numFmtId="165" fontId="14" fillId="4" borderId="12" xfId="0" applyNumberFormat="1" applyFont="1" applyFill="1" applyBorder="1" applyAlignment="1">
      <alignment horizontal="center"/>
    </xf>
    <xf numFmtId="165" fontId="14" fillId="4" borderId="6" xfId="0" applyNumberFormat="1" applyFont="1" applyFill="1" applyBorder="1" applyAlignment="1">
      <alignment horizontal="center"/>
    </xf>
    <xf numFmtId="165" fontId="14" fillId="0" borderId="32" xfId="0" applyNumberFormat="1" applyFont="1" applyFill="1" applyBorder="1" applyAlignment="1">
      <alignment horizontal="center"/>
    </xf>
    <xf numFmtId="165" fontId="14" fillId="5" borderId="1" xfId="0" applyNumberFormat="1" applyFont="1" applyFill="1" applyBorder="1" applyAlignment="1">
      <alignment horizontal="center"/>
    </xf>
    <xf numFmtId="165" fontId="14" fillId="5" borderId="6" xfId="0" applyNumberFormat="1" applyFont="1" applyFill="1" applyBorder="1" applyAlignment="1">
      <alignment horizontal="center"/>
    </xf>
    <xf numFmtId="165" fontId="14" fillId="5" borderId="22" xfId="0" applyNumberFormat="1" applyFont="1" applyFill="1" applyBorder="1" applyAlignment="1">
      <alignment horizontal="center"/>
    </xf>
    <xf numFmtId="165" fontId="14" fillId="7" borderId="12" xfId="0" applyNumberFormat="1" applyFont="1" applyFill="1" applyBorder="1" applyAlignment="1">
      <alignment horizontal="center"/>
    </xf>
    <xf numFmtId="165" fontId="14" fillId="7" borderId="6" xfId="0" applyNumberFormat="1" applyFont="1" applyFill="1" applyBorder="1" applyAlignment="1">
      <alignment horizontal="center"/>
    </xf>
    <xf numFmtId="165" fontId="14" fillId="7" borderId="32" xfId="0" applyNumberFormat="1" applyFont="1" applyFill="1" applyBorder="1" applyAlignment="1">
      <alignment horizontal="center"/>
    </xf>
    <xf numFmtId="165" fontId="14" fillId="8" borderId="1" xfId="0" applyNumberFormat="1" applyFont="1" applyFill="1" applyBorder="1" applyAlignment="1">
      <alignment horizontal="center"/>
    </xf>
    <xf numFmtId="165" fontId="14" fillId="8" borderId="6" xfId="0" applyNumberFormat="1" applyFont="1" applyFill="1" applyBorder="1" applyAlignment="1">
      <alignment horizontal="center"/>
    </xf>
    <xf numFmtId="165" fontId="14" fillId="8" borderId="22" xfId="0" applyNumberFormat="1" applyFont="1" applyFill="1" applyBorder="1" applyAlignment="1">
      <alignment horizontal="center"/>
    </xf>
    <xf numFmtId="0" fontId="14" fillId="0" borderId="54" xfId="0" applyFont="1" applyBorder="1" applyAlignment="1">
      <alignment wrapText="1"/>
    </xf>
    <xf numFmtId="0" fontId="14" fillId="0" borderId="0" xfId="0" applyFont="1" applyFill="1" applyBorder="1" applyAlignment="1">
      <alignment/>
    </xf>
    <xf numFmtId="0" fontId="14" fillId="0" borderId="0" xfId="0" applyFont="1" applyFill="1" applyAlignment="1">
      <alignment/>
    </xf>
    <xf numFmtId="165" fontId="9" fillId="0" borderId="0" xfId="0" applyNumberFormat="1" applyFont="1" applyAlignment="1">
      <alignment horizontal="center"/>
    </xf>
    <xf numFmtId="165" fontId="9" fillId="0" borderId="0" xfId="21" applyNumberFormat="1" applyFont="1" applyAlignment="1">
      <alignment horizontal="center"/>
    </xf>
    <xf numFmtId="4" fontId="9" fillId="0" borderId="0" xfId="0" applyNumberFormat="1" applyFont="1" applyAlignment="1">
      <alignment horizontal="center"/>
    </xf>
    <xf numFmtId="0" fontId="4" fillId="2" borderId="3" xfId="0" applyFont="1" applyFill="1" applyBorder="1" applyAlignment="1">
      <alignment/>
    </xf>
    <xf numFmtId="0" fontId="4" fillId="2" borderId="55" xfId="0" applyFont="1" applyFill="1" applyBorder="1" applyAlignment="1">
      <alignment/>
    </xf>
    <xf numFmtId="165" fontId="4" fillId="2" borderId="56" xfId="0" applyNumberFormat="1" applyFont="1" applyFill="1" applyBorder="1" applyAlignment="1">
      <alignment horizontal="center"/>
    </xf>
    <xf numFmtId="165" fontId="4" fillId="2" borderId="57" xfId="0" applyNumberFormat="1" applyFont="1" applyFill="1" applyBorder="1" applyAlignment="1">
      <alignment horizontal="center"/>
    </xf>
    <xf numFmtId="0" fontId="15" fillId="6" borderId="13" xfId="0" applyFont="1" applyFill="1" applyBorder="1" applyAlignment="1">
      <alignment horizontal="left"/>
    </xf>
    <xf numFmtId="0" fontId="15" fillId="6" borderId="5" xfId="0" applyFont="1" applyFill="1" applyBorder="1" applyAlignment="1">
      <alignment horizontal="right"/>
    </xf>
    <xf numFmtId="3" fontId="15" fillId="3" borderId="9" xfId="0" applyNumberFormat="1" applyFont="1" applyFill="1" applyBorder="1" applyAlignment="1">
      <alignment horizontal="center"/>
    </xf>
    <xf numFmtId="3" fontId="15" fillId="3" borderId="10" xfId="0" applyNumberFormat="1" applyFont="1" applyFill="1" applyBorder="1" applyAlignment="1">
      <alignment horizontal="center"/>
    </xf>
    <xf numFmtId="3" fontId="15" fillId="4" borderId="10" xfId="0" applyNumberFormat="1" applyFont="1" applyFill="1" applyBorder="1" applyAlignment="1">
      <alignment horizontal="center"/>
    </xf>
    <xf numFmtId="3" fontId="15" fillId="4" borderId="23" xfId="0" applyNumberFormat="1" applyFont="1" applyFill="1" applyBorder="1" applyAlignment="1">
      <alignment horizontal="center"/>
    </xf>
    <xf numFmtId="3" fontId="15" fillId="3" borderId="49" xfId="0" applyNumberFormat="1" applyFont="1" applyFill="1" applyBorder="1" applyAlignment="1">
      <alignment horizontal="center"/>
    </xf>
    <xf numFmtId="3" fontId="15" fillId="5" borderId="9" xfId="0" applyNumberFormat="1" applyFont="1" applyFill="1" applyBorder="1" applyAlignment="1">
      <alignment horizontal="center"/>
    </xf>
    <xf numFmtId="3" fontId="15" fillId="5" borderId="10" xfId="0" applyNumberFormat="1" applyFont="1" applyFill="1" applyBorder="1" applyAlignment="1">
      <alignment horizontal="center"/>
    </xf>
    <xf numFmtId="3" fontId="15" fillId="5" borderId="23" xfId="0" applyNumberFormat="1" applyFont="1" applyFill="1" applyBorder="1" applyAlignment="1">
      <alignment horizontal="center"/>
    </xf>
    <xf numFmtId="3" fontId="15" fillId="8" borderId="10" xfId="0" applyNumberFormat="1" applyFont="1" applyFill="1" applyBorder="1" applyAlignment="1">
      <alignment horizontal="center"/>
    </xf>
    <xf numFmtId="3" fontId="15" fillId="8" borderId="23" xfId="0" applyNumberFormat="1" applyFont="1" applyFill="1" applyBorder="1" applyAlignment="1">
      <alignment horizontal="center"/>
    </xf>
    <xf numFmtId="0" fontId="15" fillId="0" borderId="0" xfId="0" applyFont="1" applyFill="1" applyAlignment="1">
      <alignment/>
    </xf>
    <xf numFmtId="0" fontId="15" fillId="0" borderId="0" xfId="0" applyFont="1" applyAlignment="1">
      <alignment/>
    </xf>
    <xf numFmtId="0" fontId="15" fillId="6" borderId="14" xfId="0" applyFont="1" applyFill="1" applyBorder="1" applyAlignment="1">
      <alignment horizontal="left"/>
    </xf>
    <xf numFmtId="0" fontId="14" fillId="6" borderId="0" xfId="0" applyFont="1" applyFill="1" applyBorder="1" applyAlignment="1">
      <alignment horizontal="right"/>
    </xf>
    <xf numFmtId="3" fontId="14" fillId="3" borderId="1" xfId="0" applyNumberFormat="1" applyFont="1" applyFill="1" applyBorder="1" applyAlignment="1">
      <alignment horizontal="center"/>
    </xf>
    <xf numFmtId="3" fontId="14" fillId="3" borderId="6" xfId="0" applyNumberFormat="1" applyFont="1" applyFill="1" applyBorder="1" applyAlignment="1">
      <alignment horizontal="center"/>
    </xf>
    <xf numFmtId="3" fontId="14" fillId="4" borderId="6" xfId="0" applyNumberFormat="1" applyFont="1" applyFill="1" applyBorder="1" applyAlignment="1">
      <alignment horizontal="center"/>
    </xf>
    <xf numFmtId="3" fontId="14" fillId="4" borderId="22" xfId="0" applyNumberFormat="1" applyFont="1" applyFill="1" applyBorder="1" applyAlignment="1">
      <alignment horizontal="center"/>
    </xf>
    <xf numFmtId="3" fontId="14" fillId="3" borderId="58" xfId="0" applyNumberFormat="1" applyFont="1" applyFill="1" applyBorder="1" applyAlignment="1">
      <alignment horizontal="center"/>
    </xf>
    <xf numFmtId="3" fontId="14" fillId="5" borderId="1" xfId="0" applyNumberFormat="1" applyFont="1" applyFill="1" applyBorder="1" applyAlignment="1">
      <alignment horizontal="center"/>
    </xf>
    <xf numFmtId="3" fontId="14" fillId="5" borderId="6" xfId="0" applyNumberFormat="1" applyFont="1" applyFill="1" applyBorder="1" applyAlignment="1">
      <alignment horizontal="center"/>
    </xf>
    <xf numFmtId="3" fontId="14" fillId="5" borderId="22" xfId="0" applyNumberFormat="1" applyFont="1" applyFill="1" applyBorder="1" applyAlignment="1">
      <alignment horizontal="center"/>
    </xf>
    <xf numFmtId="3" fontId="14" fillId="8" borderId="6" xfId="0" applyNumberFormat="1" applyFont="1" applyFill="1" applyBorder="1" applyAlignment="1">
      <alignment horizontal="center"/>
    </xf>
    <xf numFmtId="3" fontId="14" fillId="8" borderId="22" xfId="0" applyNumberFormat="1" applyFont="1" applyFill="1" applyBorder="1" applyAlignment="1">
      <alignment horizontal="center"/>
    </xf>
    <xf numFmtId="3" fontId="14" fillId="3" borderId="59" xfId="0" applyNumberFormat="1" applyFont="1" applyFill="1" applyBorder="1" applyAlignment="1">
      <alignment horizontal="center"/>
    </xf>
    <xf numFmtId="0" fontId="14" fillId="6" borderId="53" xfId="0" applyFont="1" applyFill="1" applyBorder="1" applyAlignment="1">
      <alignment horizontal="right"/>
    </xf>
    <xf numFmtId="165" fontId="14" fillId="5" borderId="32" xfId="0" applyNumberFormat="1" applyFont="1" applyFill="1" applyBorder="1" applyAlignment="1">
      <alignment horizontal="center"/>
    </xf>
    <xf numFmtId="165" fontId="14" fillId="7" borderId="1" xfId="0" applyNumberFormat="1" applyFont="1" applyFill="1" applyBorder="1" applyAlignment="1">
      <alignment horizontal="center"/>
    </xf>
    <xf numFmtId="165" fontId="14" fillId="7" borderId="22" xfId="0" applyNumberFormat="1" applyFont="1" applyFill="1" applyBorder="1" applyAlignment="1">
      <alignment horizontal="center"/>
    </xf>
    <xf numFmtId="165" fontId="14" fillId="8" borderId="12" xfId="0" applyNumberFormat="1" applyFont="1" applyFill="1" applyBorder="1" applyAlignment="1">
      <alignment horizontal="center"/>
    </xf>
    <xf numFmtId="0" fontId="14" fillId="0" borderId="22" xfId="0" applyFont="1" applyFill="1" applyBorder="1" applyAlignment="1">
      <alignment wrapText="1"/>
    </xf>
    <xf numFmtId="0" fontId="14" fillId="0" borderId="0" xfId="0" applyFont="1" applyFill="1" applyAlignment="1">
      <alignment/>
    </xf>
    <xf numFmtId="2" fontId="16" fillId="0" borderId="0" xfId="0" applyNumberFormat="1" applyFont="1" applyFill="1" applyBorder="1" applyAlignment="1">
      <alignment horizontal="center" vertical="top" wrapText="1"/>
    </xf>
    <xf numFmtId="0" fontId="14" fillId="0" borderId="0" xfId="0" applyFont="1" applyFill="1" applyBorder="1" applyAlignment="1">
      <alignment/>
    </xf>
    <xf numFmtId="0" fontId="14" fillId="10" borderId="0" xfId="0" applyFont="1" applyFill="1" applyAlignment="1">
      <alignment/>
    </xf>
    <xf numFmtId="1" fontId="16" fillId="0" borderId="0" xfId="0" applyNumberFormat="1" applyFont="1" applyFill="1" applyBorder="1" applyAlignment="1">
      <alignment horizontal="center" vertical="top" wrapText="1"/>
    </xf>
    <xf numFmtId="0" fontId="14" fillId="3" borderId="1" xfId="0" applyFont="1" applyFill="1" applyBorder="1" applyAlignment="1">
      <alignment horizontal="center"/>
    </xf>
    <xf numFmtId="0" fontId="14" fillId="3" borderId="6" xfId="0" applyFont="1" applyFill="1" applyBorder="1" applyAlignment="1">
      <alignment horizontal="center"/>
    </xf>
    <xf numFmtId="0" fontId="14" fillId="3" borderId="22" xfId="0" applyFont="1" applyFill="1" applyBorder="1" applyAlignment="1">
      <alignment horizontal="center"/>
    </xf>
    <xf numFmtId="2" fontId="14" fillId="4" borderId="12" xfId="0" applyNumberFormat="1" applyFont="1" applyFill="1" applyBorder="1" applyAlignment="1">
      <alignment horizontal="center"/>
    </xf>
    <xf numFmtId="0" fontId="14" fillId="0" borderId="32" xfId="0" applyFont="1" applyFill="1" applyBorder="1" applyAlignment="1">
      <alignment horizontal="center"/>
    </xf>
    <xf numFmtId="2" fontId="14" fillId="5" borderId="1" xfId="0" applyNumberFormat="1" applyFont="1" applyFill="1" applyBorder="1" applyAlignment="1">
      <alignment horizontal="center"/>
    </xf>
    <xf numFmtId="2" fontId="14" fillId="5" borderId="6" xfId="0" applyNumberFormat="1" applyFont="1" applyFill="1" applyBorder="1" applyAlignment="1">
      <alignment horizontal="center"/>
    </xf>
    <xf numFmtId="2" fontId="14" fillId="5" borderId="22" xfId="0" applyNumberFormat="1" applyFont="1" applyFill="1" applyBorder="1" applyAlignment="1">
      <alignment horizontal="center"/>
    </xf>
    <xf numFmtId="2" fontId="14" fillId="7" borderId="12" xfId="0" applyNumberFormat="1" applyFont="1" applyFill="1" applyBorder="1" applyAlignment="1">
      <alignment horizontal="center"/>
    </xf>
    <xf numFmtId="2" fontId="14" fillId="7" borderId="58" xfId="0" applyNumberFormat="1" applyFont="1" applyFill="1" applyBorder="1" applyAlignment="1">
      <alignment horizontal="center"/>
    </xf>
    <xf numFmtId="2" fontId="14" fillId="8" borderId="1" xfId="0" applyNumberFormat="1" applyFont="1" applyFill="1" applyBorder="1" applyAlignment="1">
      <alignment horizontal="center"/>
    </xf>
    <xf numFmtId="2" fontId="14" fillId="8" borderId="6" xfId="0" applyNumberFormat="1" applyFont="1" applyFill="1" applyBorder="1" applyAlignment="1">
      <alignment horizontal="center"/>
    </xf>
    <xf numFmtId="2" fontId="14" fillId="8" borderId="22" xfId="0" applyNumberFormat="1" applyFont="1" applyFill="1" applyBorder="1" applyAlignment="1">
      <alignment horizontal="center"/>
    </xf>
    <xf numFmtId="0" fontId="14" fillId="0" borderId="38" xfId="0" applyFont="1" applyFill="1" applyBorder="1" applyAlignment="1">
      <alignment wrapText="1"/>
    </xf>
    <xf numFmtId="0" fontId="17" fillId="0" borderId="0" xfId="0" applyFont="1" applyFill="1" applyAlignment="1">
      <alignment/>
    </xf>
    <xf numFmtId="0" fontId="14" fillId="6" borderId="60" xfId="0" applyFont="1" applyFill="1" applyBorder="1" applyAlignment="1">
      <alignment horizontal="right" wrapText="1"/>
    </xf>
    <xf numFmtId="0" fontId="14" fillId="3" borderId="11" xfId="0" applyFont="1" applyFill="1" applyBorder="1" applyAlignment="1">
      <alignment horizontal="center"/>
    </xf>
    <xf numFmtId="0" fontId="14" fillId="3" borderId="21" xfId="0" applyFont="1" applyFill="1" applyBorder="1" applyAlignment="1">
      <alignment horizontal="center"/>
    </xf>
    <xf numFmtId="0" fontId="14" fillId="3" borderId="25" xfId="0" applyFont="1" applyFill="1" applyBorder="1" applyAlignment="1">
      <alignment horizontal="center"/>
    </xf>
    <xf numFmtId="0" fontId="14" fillId="4" borderId="42" xfId="0" applyFont="1" applyFill="1" applyBorder="1" applyAlignment="1">
      <alignment horizontal="center"/>
    </xf>
    <xf numFmtId="0" fontId="14" fillId="4" borderId="21" xfId="0" applyFont="1" applyFill="1" applyBorder="1" applyAlignment="1">
      <alignment horizontal="center"/>
    </xf>
    <xf numFmtId="0" fontId="14" fillId="0" borderId="35" xfId="0" applyFont="1" applyFill="1" applyBorder="1" applyAlignment="1">
      <alignment horizontal="center"/>
    </xf>
    <xf numFmtId="0" fontId="14" fillId="5" borderId="11" xfId="0" applyFont="1" applyFill="1" applyBorder="1" applyAlignment="1">
      <alignment horizontal="center"/>
    </xf>
    <xf numFmtId="0" fontId="14" fillId="5" borderId="21" xfId="0" applyFont="1" applyFill="1" applyBorder="1" applyAlignment="1">
      <alignment horizontal="center"/>
    </xf>
    <xf numFmtId="0" fontId="14" fillId="5" borderId="25" xfId="0" applyFont="1" applyFill="1" applyBorder="1" applyAlignment="1">
      <alignment horizontal="center"/>
    </xf>
    <xf numFmtId="0" fontId="14" fillId="7" borderId="42" xfId="0" applyFont="1" applyFill="1" applyBorder="1" applyAlignment="1">
      <alignment horizontal="center"/>
    </xf>
    <xf numFmtId="0" fontId="14" fillId="7" borderId="21" xfId="0" applyFont="1" applyFill="1" applyBorder="1" applyAlignment="1">
      <alignment horizontal="center"/>
    </xf>
    <xf numFmtId="0" fontId="14" fillId="7" borderId="35" xfId="0" applyFont="1" applyFill="1" applyBorder="1" applyAlignment="1">
      <alignment horizontal="center"/>
    </xf>
    <xf numFmtId="0" fontId="14" fillId="8" borderId="11" xfId="0" applyFont="1" applyFill="1" applyBorder="1" applyAlignment="1">
      <alignment horizontal="center"/>
    </xf>
    <xf numFmtId="0" fontId="14" fillId="8" borderId="21" xfId="0" applyFont="1" applyFill="1" applyBorder="1" applyAlignment="1">
      <alignment horizontal="center"/>
    </xf>
    <xf numFmtId="0" fontId="14" fillId="8" borderId="25" xfId="0" applyFont="1" applyFill="1" applyBorder="1" applyAlignment="1">
      <alignment horizontal="center"/>
    </xf>
    <xf numFmtId="0" fontId="14" fillId="0" borderId="40" xfId="0" applyFont="1" applyFill="1" applyBorder="1" applyAlignment="1">
      <alignment wrapText="1"/>
    </xf>
    <xf numFmtId="2" fontId="14" fillId="3" borderId="11" xfId="0" applyNumberFormat="1" applyFont="1" applyFill="1" applyBorder="1" applyAlignment="1">
      <alignment horizontal="center"/>
    </xf>
    <xf numFmtId="2" fontId="14" fillId="3" borderId="21" xfId="0" applyNumberFormat="1" applyFont="1" applyFill="1" applyBorder="1" applyAlignment="1">
      <alignment horizontal="center"/>
    </xf>
    <xf numFmtId="2" fontId="14" fillId="3" borderId="25" xfId="0" applyNumberFormat="1" applyFont="1" applyFill="1" applyBorder="1" applyAlignment="1">
      <alignment horizontal="center"/>
    </xf>
    <xf numFmtId="2" fontId="14" fillId="4" borderId="42" xfId="0" applyNumberFormat="1" applyFont="1" applyFill="1" applyBorder="1" applyAlignment="1">
      <alignment horizontal="center"/>
    </xf>
    <xf numFmtId="2" fontId="14" fillId="4" borderId="21" xfId="0" applyNumberFormat="1" applyFont="1" applyFill="1" applyBorder="1" applyAlignment="1">
      <alignment horizontal="center"/>
    </xf>
    <xf numFmtId="2" fontId="14" fillId="0" borderId="35" xfId="0" applyNumberFormat="1" applyFont="1" applyFill="1" applyBorder="1" applyAlignment="1">
      <alignment horizontal="center"/>
    </xf>
    <xf numFmtId="2" fontId="14" fillId="5" borderId="11" xfId="0" applyNumberFormat="1" applyFont="1" applyFill="1" applyBorder="1" applyAlignment="1">
      <alignment horizontal="center"/>
    </xf>
    <xf numFmtId="2" fontId="14" fillId="5" borderId="21" xfId="0" applyNumberFormat="1" applyFont="1" applyFill="1" applyBorder="1" applyAlignment="1">
      <alignment horizontal="center"/>
    </xf>
    <xf numFmtId="2" fontId="14" fillId="5" borderId="25" xfId="0" applyNumberFormat="1" applyFont="1" applyFill="1" applyBorder="1" applyAlignment="1">
      <alignment horizontal="center"/>
    </xf>
    <xf numFmtId="2" fontId="14" fillId="7" borderId="42" xfId="0" applyNumberFormat="1" applyFont="1" applyFill="1" applyBorder="1" applyAlignment="1">
      <alignment horizontal="center"/>
    </xf>
    <xf numFmtId="2" fontId="14" fillId="7" borderId="21" xfId="0" applyNumberFormat="1" applyFont="1" applyFill="1" applyBorder="1" applyAlignment="1">
      <alignment horizontal="center"/>
    </xf>
    <xf numFmtId="2" fontId="14" fillId="7" borderId="35" xfId="0" applyNumberFormat="1" applyFont="1" applyFill="1" applyBorder="1" applyAlignment="1">
      <alignment horizontal="center"/>
    </xf>
    <xf numFmtId="2" fontId="14" fillId="8" borderId="11" xfId="0" applyNumberFormat="1" applyFont="1" applyFill="1" applyBorder="1" applyAlignment="1">
      <alignment horizontal="center"/>
    </xf>
    <xf numFmtId="2" fontId="14" fillId="8" borderId="21" xfId="0" applyNumberFormat="1" applyFont="1" applyFill="1" applyBorder="1" applyAlignment="1">
      <alignment horizontal="center"/>
    </xf>
    <xf numFmtId="2" fontId="14" fillId="8" borderId="25" xfId="0" applyNumberFormat="1" applyFont="1" applyFill="1" applyBorder="1" applyAlignment="1">
      <alignment horizontal="center"/>
    </xf>
    <xf numFmtId="181" fontId="14" fillId="3" borderId="6" xfId="15" applyNumberFormat="1" applyFont="1" applyFill="1" applyBorder="1" applyAlignment="1">
      <alignment horizontal="center"/>
    </xf>
    <xf numFmtId="181" fontId="14" fillId="3" borderId="22" xfId="15" applyNumberFormat="1" applyFont="1" applyFill="1" applyBorder="1" applyAlignment="1">
      <alignment horizontal="center"/>
    </xf>
    <xf numFmtId="181" fontId="14" fillId="4" borderId="12" xfId="0" applyNumberFormat="1" applyFont="1" applyFill="1" applyBorder="1" applyAlignment="1">
      <alignment horizontal="center"/>
    </xf>
    <xf numFmtId="181" fontId="14" fillId="4" borderId="6" xfId="0" applyNumberFormat="1" applyFont="1" applyFill="1" applyBorder="1" applyAlignment="1">
      <alignment horizontal="center"/>
    </xf>
    <xf numFmtId="181" fontId="14" fillId="0" borderId="32" xfId="15" applyNumberFormat="1" applyFont="1" applyFill="1" applyBorder="1" applyAlignment="1">
      <alignment horizontal="center"/>
    </xf>
    <xf numFmtId="181" fontId="14" fillId="5" borderId="1" xfId="0" applyNumberFormat="1" applyFont="1" applyFill="1" applyBorder="1" applyAlignment="1">
      <alignment horizontal="center"/>
    </xf>
    <xf numFmtId="181" fontId="14" fillId="5" borderId="6" xfId="0" applyNumberFormat="1" applyFont="1" applyFill="1" applyBorder="1" applyAlignment="1">
      <alignment horizontal="center"/>
    </xf>
    <xf numFmtId="181" fontId="14" fillId="5" borderId="22" xfId="0" applyNumberFormat="1" applyFont="1" applyFill="1" applyBorder="1" applyAlignment="1">
      <alignment horizontal="center"/>
    </xf>
    <xf numFmtId="181" fontId="14" fillId="7" borderId="12" xfId="0" applyNumberFormat="1" applyFont="1" applyFill="1" applyBorder="1" applyAlignment="1">
      <alignment horizontal="center"/>
    </xf>
    <xf numFmtId="181" fontId="14" fillId="7" borderId="6" xfId="0" applyNumberFormat="1" applyFont="1" applyFill="1" applyBorder="1" applyAlignment="1">
      <alignment horizontal="center"/>
    </xf>
    <xf numFmtId="181" fontId="14" fillId="7" borderId="32" xfId="0" applyNumberFormat="1" applyFont="1" applyFill="1" applyBorder="1" applyAlignment="1">
      <alignment horizontal="center"/>
    </xf>
    <xf numFmtId="181" fontId="14" fillId="8" borderId="1" xfId="0" applyNumberFormat="1" applyFont="1" applyFill="1" applyBorder="1" applyAlignment="1">
      <alignment horizontal="center"/>
    </xf>
    <xf numFmtId="181" fontId="14" fillId="8" borderId="6" xfId="0" applyNumberFormat="1" applyFont="1" applyFill="1" applyBorder="1" applyAlignment="1">
      <alignment horizontal="center"/>
    </xf>
    <xf numFmtId="181" fontId="14" fillId="8" borderId="22" xfId="0" applyNumberFormat="1" applyFont="1" applyFill="1" applyBorder="1" applyAlignment="1">
      <alignment horizontal="center"/>
    </xf>
    <xf numFmtId="0" fontId="14" fillId="6" borderId="28" xfId="0" applyFont="1" applyFill="1" applyBorder="1" applyAlignment="1">
      <alignment horizontal="right"/>
    </xf>
    <xf numFmtId="0" fontId="15" fillId="6" borderId="28" xfId="0" applyFont="1" applyFill="1" applyBorder="1" applyAlignment="1">
      <alignment horizontal="right"/>
    </xf>
    <xf numFmtId="4" fontId="9" fillId="3" borderId="58" xfId="0" applyNumberFormat="1" applyFont="1" applyFill="1" applyBorder="1" applyAlignment="1">
      <alignment horizontal="center"/>
    </xf>
    <xf numFmtId="4" fontId="9" fillId="5" borderId="1" xfId="0" applyNumberFormat="1" applyFont="1" applyFill="1" applyBorder="1" applyAlignment="1">
      <alignment horizontal="center"/>
    </xf>
    <xf numFmtId="4" fontId="9" fillId="3" borderId="11" xfId="0" applyNumberFormat="1" applyFont="1" applyFill="1" applyBorder="1" applyAlignment="1">
      <alignment horizontal="center"/>
    </xf>
    <xf numFmtId="4" fontId="9" fillId="3" borderId="21" xfId="0" applyNumberFormat="1" applyFont="1" applyFill="1" applyBorder="1" applyAlignment="1">
      <alignment horizontal="center"/>
    </xf>
    <xf numFmtId="4" fontId="9" fillId="3" borderId="35" xfId="0" applyNumberFormat="1" applyFont="1" applyFill="1" applyBorder="1" applyAlignment="1">
      <alignment horizontal="center"/>
    </xf>
    <xf numFmtId="4" fontId="9" fillId="4" borderId="11" xfId="0" applyNumberFormat="1" applyFont="1" applyFill="1" applyBorder="1" applyAlignment="1">
      <alignment horizontal="center"/>
    </xf>
    <xf numFmtId="4" fontId="9" fillId="4" borderId="21" xfId="0" applyNumberFormat="1" applyFont="1" applyFill="1" applyBorder="1" applyAlignment="1">
      <alignment horizontal="center"/>
    </xf>
    <xf numFmtId="4" fontId="9" fillId="4" borderId="25" xfId="0" applyNumberFormat="1" applyFont="1" applyFill="1" applyBorder="1" applyAlignment="1">
      <alignment horizontal="center"/>
    </xf>
    <xf numFmtId="4" fontId="9" fillId="3" borderId="61" xfId="0" applyNumberFormat="1" applyFont="1" applyFill="1" applyBorder="1" applyAlignment="1">
      <alignment horizontal="center"/>
    </xf>
    <xf numFmtId="4" fontId="9" fillId="5" borderId="11" xfId="0" applyNumberFormat="1" applyFont="1" applyFill="1" applyBorder="1" applyAlignment="1">
      <alignment horizontal="center"/>
    </xf>
    <xf numFmtId="4" fontId="9" fillId="5" borderId="21" xfId="0" applyNumberFormat="1" applyFont="1" applyFill="1" applyBorder="1" applyAlignment="1">
      <alignment horizontal="center"/>
    </xf>
    <xf numFmtId="4" fontId="9" fillId="8" borderId="21" xfId="0" applyNumberFormat="1" applyFont="1" applyFill="1" applyBorder="1" applyAlignment="1">
      <alignment horizontal="center"/>
    </xf>
    <xf numFmtId="4" fontId="9" fillId="8" borderId="25" xfId="0" applyNumberFormat="1" applyFont="1" applyFill="1" applyBorder="1" applyAlignment="1">
      <alignment horizontal="center"/>
    </xf>
    <xf numFmtId="4" fontId="12" fillId="0" borderId="0" xfId="0" applyNumberFormat="1" applyFont="1" applyAlignment="1">
      <alignment horizontal="center"/>
    </xf>
    <xf numFmtId="165" fontId="14" fillId="3" borderId="32" xfId="0" applyNumberFormat="1" applyFont="1" applyFill="1" applyBorder="1" applyAlignment="1">
      <alignment horizontal="center"/>
    </xf>
    <xf numFmtId="165" fontId="14" fillId="4" borderId="1" xfId="0" applyNumberFormat="1" applyFont="1" applyFill="1" applyBorder="1" applyAlignment="1">
      <alignment horizontal="center"/>
    </xf>
    <xf numFmtId="165" fontId="14" fillId="4" borderId="22" xfId="0" applyNumberFormat="1" applyFont="1" applyFill="1" applyBorder="1" applyAlignment="1">
      <alignment horizontal="center"/>
    </xf>
    <xf numFmtId="165" fontId="14" fillId="0" borderId="38" xfId="0" applyNumberFormat="1" applyFont="1" applyFill="1" applyBorder="1" applyAlignment="1">
      <alignment horizontal="center"/>
    </xf>
    <xf numFmtId="3" fontId="15" fillId="8" borderId="31" xfId="0" applyNumberFormat="1" applyFont="1" applyFill="1" applyBorder="1" applyAlignment="1">
      <alignment horizontal="center"/>
    </xf>
    <xf numFmtId="3" fontId="14" fillId="8" borderId="12" xfId="0" applyNumberFormat="1" applyFont="1" applyFill="1" applyBorder="1" applyAlignment="1">
      <alignment horizontal="center"/>
    </xf>
    <xf numFmtId="4" fontId="9" fillId="8" borderId="42" xfId="0" applyNumberFormat="1" applyFont="1" applyFill="1" applyBorder="1" applyAlignment="1">
      <alignment horizontal="center"/>
    </xf>
    <xf numFmtId="3" fontId="15" fillId="3" borderId="23" xfId="0" applyNumberFormat="1" applyFont="1" applyFill="1" applyBorder="1" applyAlignment="1">
      <alignment horizontal="center"/>
    </xf>
    <xf numFmtId="3" fontId="14" fillId="3" borderId="22" xfId="0" applyNumberFormat="1" applyFont="1" applyFill="1" applyBorder="1" applyAlignment="1">
      <alignment horizontal="center"/>
    </xf>
    <xf numFmtId="4" fontId="9" fillId="5" borderId="22" xfId="0" applyNumberFormat="1" applyFont="1" applyFill="1" applyBorder="1" applyAlignment="1">
      <alignment horizontal="center"/>
    </xf>
    <xf numFmtId="4" fontId="9" fillId="5" borderId="25" xfId="0" applyNumberFormat="1" applyFont="1" applyFill="1" applyBorder="1" applyAlignment="1">
      <alignment horizontal="center"/>
    </xf>
    <xf numFmtId="0" fontId="8" fillId="3" borderId="61" xfId="0" applyFont="1" applyFill="1" applyBorder="1" applyAlignment="1">
      <alignment horizontal="center"/>
    </xf>
    <xf numFmtId="3" fontId="15" fillId="4" borderId="31" xfId="0" applyNumberFormat="1" applyFont="1" applyFill="1" applyBorder="1" applyAlignment="1">
      <alignment horizontal="center"/>
    </xf>
    <xf numFmtId="3" fontId="14" fillId="4" borderId="12" xfId="0" applyNumberFormat="1" applyFont="1" applyFill="1" applyBorder="1" applyAlignment="1">
      <alignment horizontal="center"/>
    </xf>
    <xf numFmtId="3" fontId="14" fillId="3" borderId="19" xfId="0" applyNumberFormat="1" applyFont="1" applyFill="1" applyBorder="1" applyAlignment="1">
      <alignment horizontal="center"/>
    </xf>
    <xf numFmtId="3" fontId="14" fillId="3" borderId="20" xfId="0" applyNumberFormat="1" applyFont="1" applyFill="1" applyBorder="1" applyAlignment="1">
      <alignment horizontal="center"/>
    </xf>
    <xf numFmtId="3" fontId="14" fillId="3" borderId="24" xfId="0" applyNumberFormat="1" applyFont="1" applyFill="1" applyBorder="1" applyAlignment="1">
      <alignment horizontal="center"/>
    </xf>
    <xf numFmtId="3" fontId="14" fillId="4" borderId="29" xfId="0" applyNumberFormat="1" applyFont="1" applyFill="1" applyBorder="1" applyAlignment="1">
      <alignment horizontal="center"/>
    </xf>
    <xf numFmtId="3" fontId="14" fillId="4" borderId="20" xfId="0" applyNumberFormat="1" applyFont="1" applyFill="1" applyBorder="1" applyAlignment="1">
      <alignment horizontal="center"/>
    </xf>
    <xf numFmtId="3" fontId="14" fillId="4" borderId="24" xfId="0" applyNumberFormat="1" applyFont="1" applyFill="1" applyBorder="1" applyAlignment="1">
      <alignment horizontal="center"/>
    </xf>
    <xf numFmtId="3" fontId="14" fillId="5" borderId="19" xfId="0" applyNumberFormat="1" applyFont="1" applyFill="1" applyBorder="1" applyAlignment="1">
      <alignment horizontal="center"/>
    </xf>
    <xf numFmtId="3" fontId="14" fillId="5" borderId="20" xfId="0" applyNumberFormat="1" applyFont="1" applyFill="1" applyBorder="1" applyAlignment="1">
      <alignment horizontal="center"/>
    </xf>
    <xf numFmtId="3" fontId="14" fillId="5" borderId="24" xfId="0" applyNumberFormat="1" applyFont="1" applyFill="1" applyBorder="1" applyAlignment="1">
      <alignment horizontal="center"/>
    </xf>
    <xf numFmtId="3" fontId="14" fillId="8" borderId="29" xfId="0" applyNumberFormat="1" applyFont="1" applyFill="1" applyBorder="1" applyAlignment="1">
      <alignment horizontal="center"/>
    </xf>
    <xf numFmtId="3" fontId="14" fillId="8" borderId="20" xfId="0" applyNumberFormat="1" applyFont="1" applyFill="1" applyBorder="1" applyAlignment="1">
      <alignment horizontal="center"/>
    </xf>
    <xf numFmtId="3" fontId="14" fillId="8" borderId="24" xfId="0" applyNumberFormat="1" applyFont="1" applyFill="1" applyBorder="1" applyAlignment="1">
      <alignment horizontal="center"/>
    </xf>
    <xf numFmtId="3" fontId="9" fillId="5" borderId="48" xfId="0" applyNumberFormat="1" applyFont="1" applyFill="1" applyBorder="1" applyAlignment="1">
      <alignment horizontal="center"/>
    </xf>
    <xf numFmtId="3" fontId="9" fillId="8" borderId="62" xfId="0" applyNumberFormat="1" applyFont="1" applyFill="1" applyBorder="1" applyAlignment="1">
      <alignment horizontal="center"/>
    </xf>
    <xf numFmtId="164" fontId="8" fillId="3" borderId="9" xfId="0" applyNumberFormat="1" applyFont="1" applyFill="1" applyBorder="1" applyAlignment="1">
      <alignment horizontal="center"/>
    </xf>
    <xf numFmtId="164" fontId="8" fillId="4" borderId="10" xfId="0" applyNumberFormat="1" applyFont="1" applyFill="1" applyBorder="1" applyAlignment="1">
      <alignment horizontal="center"/>
    </xf>
    <xf numFmtId="164" fontId="8" fillId="4" borderId="23" xfId="0" applyNumberFormat="1" applyFont="1" applyFill="1" applyBorder="1" applyAlignment="1">
      <alignment horizontal="center"/>
    </xf>
    <xf numFmtId="164" fontId="8" fillId="5" borderId="9" xfId="0" applyNumberFormat="1" applyFont="1" applyFill="1" applyBorder="1" applyAlignment="1">
      <alignment horizontal="center"/>
    </xf>
    <xf numFmtId="164" fontId="8" fillId="5" borderId="10" xfId="0" applyNumberFormat="1" applyFont="1" applyFill="1" applyBorder="1" applyAlignment="1">
      <alignment horizontal="center"/>
    </xf>
    <xf numFmtId="164" fontId="8" fillId="5" borderId="23" xfId="0" applyNumberFormat="1" applyFont="1" applyFill="1" applyBorder="1" applyAlignment="1">
      <alignment horizontal="center"/>
    </xf>
    <xf numFmtId="164" fontId="8" fillId="8" borderId="31" xfId="0" applyNumberFormat="1" applyFont="1" applyFill="1" applyBorder="1" applyAlignment="1">
      <alignment horizontal="center"/>
    </xf>
    <xf numFmtId="164" fontId="8" fillId="8" borderId="10" xfId="0" applyNumberFormat="1" applyFont="1" applyFill="1" applyBorder="1" applyAlignment="1">
      <alignment horizontal="center"/>
    </xf>
    <xf numFmtId="164" fontId="8" fillId="8" borderId="23" xfId="0" applyNumberFormat="1" applyFont="1" applyFill="1" applyBorder="1" applyAlignment="1">
      <alignment horizontal="center"/>
    </xf>
    <xf numFmtId="0" fontId="8" fillId="4" borderId="21" xfId="0" applyFont="1" applyFill="1" applyBorder="1" applyAlignment="1">
      <alignment horizontal="center"/>
    </xf>
    <xf numFmtId="0" fontId="8" fillId="4" borderId="25" xfId="0" applyFont="1" applyFill="1" applyBorder="1" applyAlignment="1">
      <alignment horizontal="center"/>
    </xf>
    <xf numFmtId="0" fontId="8" fillId="5" borderId="25" xfId="0" applyFont="1" applyFill="1" applyBorder="1" applyAlignment="1">
      <alignment horizontal="center"/>
    </xf>
    <xf numFmtId="0" fontId="8" fillId="8" borderId="42" xfId="0" applyFont="1" applyFill="1" applyBorder="1" applyAlignment="1">
      <alignment horizontal="center"/>
    </xf>
    <xf numFmtId="164" fontId="8" fillId="4" borderId="31" xfId="0" applyNumberFormat="1" applyFont="1" applyFill="1" applyBorder="1" applyAlignment="1">
      <alignment horizontal="center"/>
    </xf>
    <xf numFmtId="0" fontId="8" fillId="4" borderId="42" xfId="0" applyFont="1" applyFill="1" applyBorder="1" applyAlignment="1">
      <alignment horizontal="center"/>
    </xf>
    <xf numFmtId="164" fontId="8" fillId="3" borderId="10" xfId="0" applyNumberFormat="1" applyFont="1" applyFill="1" applyBorder="1" applyAlignment="1">
      <alignment horizontal="center"/>
    </xf>
    <xf numFmtId="164" fontId="8" fillId="3" borderId="23" xfId="0" applyNumberFormat="1" applyFont="1" applyFill="1" applyBorder="1" applyAlignment="1">
      <alignment horizontal="center"/>
    </xf>
    <xf numFmtId="0" fontId="8" fillId="3" borderId="25" xfId="0" applyFont="1" applyFill="1" applyBorder="1" applyAlignment="1">
      <alignment horizontal="center"/>
    </xf>
    <xf numFmtId="0" fontId="15" fillId="6" borderId="63" xfId="0" applyFont="1" applyFill="1" applyBorder="1" applyAlignment="1">
      <alignment/>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23" xfId="0" applyFont="1" applyFill="1" applyBorder="1" applyAlignment="1">
      <alignment horizontal="center"/>
    </xf>
    <xf numFmtId="0" fontId="15" fillId="4" borderId="31" xfId="0" applyFont="1" applyFill="1" applyBorder="1" applyAlignment="1">
      <alignment horizontal="center"/>
    </xf>
    <xf numFmtId="0" fontId="15" fillId="4" borderId="10" xfId="0" applyFont="1" applyFill="1" applyBorder="1" applyAlignment="1">
      <alignment horizontal="center"/>
    </xf>
    <xf numFmtId="0" fontId="15" fillId="0" borderId="34" xfId="0"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34" xfId="0" applyFont="1" applyFill="1" applyBorder="1" applyAlignment="1">
      <alignment horizontal="center"/>
    </xf>
    <xf numFmtId="0" fontId="15" fillId="7" borderId="9" xfId="0" applyFont="1" applyFill="1" applyBorder="1" applyAlignment="1">
      <alignment horizontal="center"/>
    </xf>
    <xf numFmtId="0" fontId="15" fillId="7" borderId="10" xfId="0" applyFont="1" applyFill="1" applyBorder="1" applyAlignment="1">
      <alignment horizontal="center"/>
    </xf>
    <xf numFmtId="0" fontId="15" fillId="7" borderId="23" xfId="0" applyFont="1" applyFill="1" applyBorder="1" applyAlignment="1">
      <alignment horizontal="center"/>
    </xf>
    <xf numFmtId="0" fontId="15" fillId="8" borderId="31" xfId="0" applyFont="1" applyFill="1" applyBorder="1" applyAlignment="1">
      <alignment horizontal="center"/>
    </xf>
    <xf numFmtId="0" fontId="15" fillId="8" borderId="10" xfId="0" applyFont="1" applyFill="1" applyBorder="1" applyAlignment="1">
      <alignment horizontal="center"/>
    </xf>
    <xf numFmtId="0" fontId="15" fillId="8" borderId="23" xfId="0" applyFont="1" applyFill="1" applyBorder="1" applyAlignment="1">
      <alignment horizontal="center"/>
    </xf>
    <xf numFmtId="0" fontId="15" fillId="0" borderId="23" xfId="0" applyFont="1" applyBorder="1" applyAlignment="1">
      <alignment wrapText="1"/>
    </xf>
    <xf numFmtId="0" fontId="15" fillId="0" borderId="0" xfId="0" applyFont="1" applyFill="1" applyBorder="1" applyAlignment="1">
      <alignment/>
    </xf>
    <xf numFmtId="1" fontId="14" fillId="3" borderId="1" xfId="0" applyNumberFormat="1" applyFont="1" applyFill="1" applyBorder="1" applyAlignment="1">
      <alignment horizontal="center"/>
    </xf>
    <xf numFmtId="1" fontId="14" fillId="3" borderId="6" xfId="0" applyNumberFormat="1" applyFont="1" applyFill="1" applyBorder="1" applyAlignment="1">
      <alignment horizontal="center"/>
    </xf>
    <xf numFmtId="1" fontId="14" fillId="3" borderId="22" xfId="0" applyNumberFormat="1" applyFont="1" applyFill="1" applyBorder="1" applyAlignment="1">
      <alignment horizontal="center"/>
    </xf>
    <xf numFmtId="1" fontId="14" fillId="4" borderId="12" xfId="0" applyNumberFormat="1" applyFont="1" applyFill="1" applyBorder="1" applyAlignment="1">
      <alignment horizontal="center"/>
    </xf>
    <xf numFmtId="1" fontId="14" fillId="4" borderId="6" xfId="0" applyNumberFormat="1" applyFont="1" applyFill="1" applyBorder="1" applyAlignment="1">
      <alignment horizontal="center"/>
    </xf>
    <xf numFmtId="1" fontId="14" fillId="5" borderId="1" xfId="0" applyNumberFormat="1" applyFont="1" applyFill="1" applyBorder="1" applyAlignment="1">
      <alignment horizontal="center"/>
    </xf>
    <xf numFmtId="1" fontId="14" fillId="5" borderId="6" xfId="0" applyNumberFormat="1" applyFont="1" applyFill="1" applyBorder="1" applyAlignment="1">
      <alignment horizontal="center"/>
    </xf>
    <xf numFmtId="1" fontId="14" fillId="5" borderId="32" xfId="0" applyNumberFormat="1" applyFont="1" applyFill="1" applyBorder="1" applyAlignment="1">
      <alignment horizontal="center"/>
    </xf>
    <xf numFmtId="1" fontId="14" fillId="7" borderId="1" xfId="0" applyNumberFormat="1" applyFont="1" applyFill="1" applyBorder="1" applyAlignment="1">
      <alignment horizontal="center"/>
    </xf>
    <xf numFmtId="1" fontId="14" fillId="7" borderId="6" xfId="0" applyNumberFormat="1" applyFont="1" applyFill="1" applyBorder="1" applyAlignment="1">
      <alignment horizontal="center"/>
    </xf>
    <xf numFmtId="1" fontId="14" fillId="7" borderId="22" xfId="0" applyNumberFormat="1" applyFont="1" applyFill="1" applyBorder="1" applyAlignment="1">
      <alignment horizontal="center"/>
    </xf>
    <xf numFmtId="1" fontId="14" fillId="8" borderId="12" xfId="0" applyNumberFormat="1" applyFont="1" applyFill="1" applyBorder="1" applyAlignment="1">
      <alignment horizontal="center"/>
    </xf>
    <xf numFmtId="1" fontId="14" fillId="8" borderId="6" xfId="0" applyNumberFormat="1" applyFont="1" applyFill="1" applyBorder="1" applyAlignment="1">
      <alignment horizontal="center"/>
    </xf>
    <xf numFmtId="1" fontId="14" fillId="8" borderId="22" xfId="0" applyNumberFormat="1" applyFont="1" applyFill="1" applyBorder="1" applyAlignment="1">
      <alignment horizontal="center"/>
    </xf>
    <xf numFmtId="0" fontId="14" fillId="0" borderId="22" xfId="0" applyFont="1" applyBorder="1" applyAlignment="1">
      <alignment wrapText="1"/>
    </xf>
    <xf numFmtId="0" fontId="14" fillId="6" borderId="14" xfId="0" applyFont="1" applyFill="1" applyBorder="1" applyAlignment="1">
      <alignment/>
    </xf>
    <xf numFmtId="0" fontId="14" fillId="3" borderId="7" xfId="0" applyFont="1" applyFill="1" applyBorder="1" applyAlignment="1">
      <alignment horizontal="center"/>
    </xf>
    <xf numFmtId="0" fontId="14" fillId="3" borderId="8" xfId="0" applyFont="1" applyFill="1" applyBorder="1" applyAlignment="1">
      <alignment horizontal="center"/>
    </xf>
    <xf numFmtId="0" fontId="14" fillId="3" borderId="30" xfId="0" applyFont="1" applyFill="1" applyBorder="1" applyAlignment="1">
      <alignment horizontal="center"/>
    </xf>
    <xf numFmtId="0" fontId="14" fillId="4" borderId="43" xfId="0" applyFont="1" applyFill="1" applyBorder="1" applyAlignment="1">
      <alignment horizontal="center"/>
    </xf>
    <xf numFmtId="0" fontId="14" fillId="4" borderId="8" xfId="0" applyFont="1" applyFill="1" applyBorder="1" applyAlignment="1">
      <alignment horizontal="center"/>
    </xf>
    <xf numFmtId="0" fontId="14" fillId="2" borderId="36" xfId="0" applyFont="1" applyFill="1" applyBorder="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14" fillId="5" borderId="30" xfId="0" applyFont="1" applyFill="1" applyBorder="1" applyAlignment="1">
      <alignment horizontal="center"/>
    </xf>
    <xf numFmtId="0" fontId="14" fillId="7" borderId="43" xfId="0" applyFont="1" applyFill="1" applyBorder="1" applyAlignment="1">
      <alignment horizontal="center"/>
    </xf>
    <xf numFmtId="0" fontId="14" fillId="7" borderId="0" xfId="0" applyFont="1" applyFill="1" applyBorder="1" applyAlignment="1">
      <alignment horizontal="center"/>
    </xf>
    <xf numFmtId="0" fontId="14" fillId="8" borderId="14" xfId="0" applyFont="1" applyFill="1" applyBorder="1" applyAlignment="1">
      <alignment horizontal="center"/>
    </xf>
    <xf numFmtId="0" fontId="14" fillId="8" borderId="0" xfId="0" applyFont="1" applyFill="1" applyBorder="1" applyAlignment="1">
      <alignment horizontal="center"/>
    </xf>
    <xf numFmtId="0" fontId="14" fillId="8" borderId="41" xfId="0" applyFont="1" applyFill="1" applyBorder="1" applyAlignment="1">
      <alignment horizontal="center"/>
    </xf>
    <xf numFmtId="0" fontId="14" fillId="0" borderId="30" xfId="0" applyFont="1" applyBorder="1" applyAlignment="1">
      <alignment wrapText="1"/>
    </xf>
    <xf numFmtId="0" fontId="15" fillId="6" borderId="63" xfId="0" applyFont="1" applyFill="1" applyBorder="1" applyAlignment="1">
      <alignment/>
    </xf>
    <xf numFmtId="0" fontId="14" fillId="3" borderId="9" xfId="0" applyFont="1" applyFill="1" applyBorder="1" applyAlignment="1">
      <alignment horizontal="center"/>
    </xf>
    <xf numFmtId="0" fontId="14" fillId="3" borderId="10" xfId="0" applyFont="1" applyFill="1" applyBorder="1" applyAlignment="1">
      <alignment horizontal="center"/>
    </xf>
    <xf numFmtId="0" fontId="14" fillId="3" borderId="23" xfId="0" applyFont="1" applyFill="1" applyBorder="1" applyAlignment="1">
      <alignment horizontal="center"/>
    </xf>
    <xf numFmtId="0" fontId="14" fillId="4" borderId="31" xfId="0" applyFont="1" applyFill="1" applyBorder="1" applyAlignment="1">
      <alignment horizontal="center"/>
    </xf>
    <xf numFmtId="0" fontId="14" fillId="4" borderId="10" xfId="0" applyFont="1" applyFill="1" applyBorder="1" applyAlignment="1">
      <alignment horizontal="center"/>
    </xf>
    <xf numFmtId="0" fontId="14" fillId="2" borderId="34" xfId="0" applyFont="1" applyFill="1" applyBorder="1" applyAlignment="1">
      <alignment horizontal="center"/>
    </xf>
    <xf numFmtId="0" fontId="14" fillId="5" borderId="9" xfId="0" applyFont="1" applyFill="1" applyBorder="1" applyAlignment="1">
      <alignment horizontal="center"/>
    </xf>
    <xf numFmtId="0" fontId="14" fillId="5" borderId="10" xfId="0" applyFont="1" applyFill="1" applyBorder="1" applyAlignment="1">
      <alignment horizontal="center"/>
    </xf>
    <xf numFmtId="0" fontId="14" fillId="5" borderId="23" xfId="0" applyFont="1" applyFill="1" applyBorder="1" applyAlignment="1">
      <alignment horizontal="center"/>
    </xf>
    <xf numFmtId="0" fontId="14" fillId="7" borderId="31" xfId="0" applyFont="1" applyFill="1" applyBorder="1" applyAlignment="1">
      <alignment horizontal="center"/>
    </xf>
    <xf numFmtId="0" fontId="14" fillId="7" borderId="10" xfId="0" applyFont="1" applyFill="1" applyBorder="1" applyAlignment="1">
      <alignment horizontal="center"/>
    </xf>
    <xf numFmtId="0" fontId="14" fillId="7" borderId="34" xfId="0" applyFont="1" applyFill="1" applyBorder="1" applyAlignment="1">
      <alignment horizontal="center"/>
    </xf>
    <xf numFmtId="0" fontId="14" fillId="8" borderId="9" xfId="0" applyFont="1" applyFill="1" applyBorder="1" applyAlignment="1">
      <alignment horizontal="center"/>
    </xf>
    <xf numFmtId="0" fontId="14" fillId="8" borderId="10" xfId="0" applyFont="1" applyFill="1" applyBorder="1" applyAlignment="1">
      <alignment horizontal="center"/>
    </xf>
    <xf numFmtId="0" fontId="14" fillId="8" borderId="23" xfId="0" applyFont="1" applyFill="1" applyBorder="1" applyAlignment="1">
      <alignment horizontal="center"/>
    </xf>
    <xf numFmtId="0" fontId="14" fillId="0" borderId="37" xfId="0" applyFont="1" applyBorder="1" applyAlignment="1">
      <alignmen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5" borderId="1" xfId="0" applyFont="1" applyFill="1" applyBorder="1" applyAlignment="1">
      <alignment horizontal="center"/>
    </xf>
    <xf numFmtId="0" fontId="14" fillId="5" borderId="6" xfId="0" applyFont="1" applyFill="1" applyBorder="1" applyAlignment="1">
      <alignment horizontal="center"/>
    </xf>
    <xf numFmtId="0" fontId="14" fillId="5" borderId="22" xfId="0" applyFont="1" applyFill="1" applyBorder="1" applyAlignment="1">
      <alignment horizontal="center"/>
    </xf>
    <xf numFmtId="0" fontId="14" fillId="7" borderId="12" xfId="0" applyFont="1" applyFill="1" applyBorder="1" applyAlignment="1">
      <alignment horizontal="center"/>
    </xf>
    <xf numFmtId="0" fontId="14" fillId="7" borderId="6" xfId="0" applyFont="1" applyFill="1" applyBorder="1" applyAlignment="1">
      <alignment horizontal="center"/>
    </xf>
    <xf numFmtId="0" fontId="14" fillId="7" borderId="32" xfId="0" applyFont="1" applyFill="1" applyBorder="1" applyAlignment="1">
      <alignment horizontal="center"/>
    </xf>
    <xf numFmtId="0" fontId="14" fillId="8" borderId="1" xfId="0" applyFont="1" applyFill="1" applyBorder="1" applyAlignment="1">
      <alignment horizontal="center"/>
    </xf>
    <xf numFmtId="0" fontId="14" fillId="8" borderId="6" xfId="0" applyFont="1" applyFill="1" applyBorder="1" applyAlignment="1">
      <alignment horizontal="center"/>
    </xf>
    <xf numFmtId="0" fontId="14" fillId="8" borderId="22" xfId="0" applyFont="1" applyFill="1" applyBorder="1" applyAlignment="1">
      <alignment horizontal="center"/>
    </xf>
    <xf numFmtId="0" fontId="14" fillId="0" borderId="38" xfId="0" applyFont="1" applyBorder="1" applyAlignment="1">
      <alignment wrapText="1"/>
    </xf>
    <xf numFmtId="0" fontId="14" fillId="2" borderId="32" xfId="0" applyFont="1" applyFill="1" applyBorder="1" applyAlignment="1">
      <alignment horizontal="center"/>
    </xf>
    <xf numFmtId="0" fontId="16" fillId="0" borderId="0" xfId="0" applyFont="1" applyFill="1" applyAlignment="1">
      <alignment horizontal="right"/>
    </xf>
    <xf numFmtId="0" fontId="16" fillId="0" borderId="0" xfId="0" applyFont="1" applyFill="1" applyAlignment="1">
      <alignment/>
    </xf>
    <xf numFmtId="0" fontId="14" fillId="6" borderId="14" xfId="0" applyFont="1" applyFill="1" applyBorder="1" applyAlignment="1">
      <alignment wrapText="1"/>
    </xf>
    <xf numFmtId="0" fontId="14" fillId="7" borderId="8" xfId="0" applyFont="1" applyFill="1" applyBorder="1" applyAlignment="1">
      <alignment horizontal="center"/>
    </xf>
    <xf numFmtId="0" fontId="14" fillId="7" borderId="36" xfId="0" applyFont="1" applyFill="1" applyBorder="1" applyAlignment="1">
      <alignment horizontal="center"/>
    </xf>
    <xf numFmtId="0" fontId="14" fillId="8" borderId="7" xfId="0" applyFont="1" applyFill="1" applyBorder="1" applyAlignment="1">
      <alignment horizontal="center"/>
    </xf>
    <xf numFmtId="0" fontId="14" fillId="8" borderId="8" xfId="0" applyFont="1" applyFill="1" applyBorder="1" applyAlignment="1">
      <alignment horizontal="center"/>
    </xf>
    <xf numFmtId="0" fontId="15" fillId="6" borderId="63" xfId="0" applyFont="1" applyFill="1" applyBorder="1" applyAlignment="1">
      <alignment wrapText="1"/>
    </xf>
    <xf numFmtId="0" fontId="14" fillId="0" borderId="23" xfId="0" applyFont="1" applyBorder="1" applyAlignment="1">
      <alignment wrapText="1"/>
    </xf>
    <xf numFmtId="0" fontId="14" fillId="0" borderId="0" xfId="0" applyFont="1" applyBorder="1" applyAlignment="1">
      <alignment wrapText="1"/>
    </xf>
    <xf numFmtId="2" fontId="14" fillId="3" borderId="1" xfId="0" applyNumberFormat="1" applyFont="1" applyFill="1" applyBorder="1" applyAlignment="1">
      <alignment horizontal="center"/>
    </xf>
    <xf numFmtId="2" fontId="14" fillId="3" borderId="6" xfId="0" applyNumberFormat="1" applyFont="1" applyFill="1" applyBorder="1" applyAlignment="1">
      <alignment horizontal="center"/>
    </xf>
    <xf numFmtId="2" fontId="14" fillId="3" borderId="22" xfId="0" applyNumberFormat="1" applyFont="1" applyFill="1" applyBorder="1" applyAlignment="1">
      <alignment horizontal="center"/>
    </xf>
    <xf numFmtId="2" fontId="14" fillId="4" borderId="6" xfId="0" applyNumberFormat="1" applyFont="1" applyFill="1" applyBorder="1" applyAlignment="1">
      <alignment horizontal="center"/>
    </xf>
    <xf numFmtId="2" fontId="14" fillId="0" borderId="32" xfId="0" applyNumberFormat="1" applyFont="1" applyFill="1" applyBorder="1" applyAlignment="1">
      <alignment horizontal="center"/>
    </xf>
    <xf numFmtId="2" fontId="14" fillId="7" borderId="6" xfId="0" applyNumberFormat="1" applyFont="1" applyFill="1" applyBorder="1" applyAlignment="1">
      <alignment horizontal="center"/>
    </xf>
    <xf numFmtId="2" fontId="14" fillId="7" borderId="32" xfId="0" applyNumberFormat="1" applyFont="1" applyFill="1" applyBorder="1" applyAlignment="1">
      <alignment horizontal="center"/>
    </xf>
    <xf numFmtId="2" fontId="14" fillId="3" borderId="7" xfId="0" applyNumberFormat="1" applyFont="1" applyFill="1" applyBorder="1" applyAlignment="1">
      <alignment horizontal="center"/>
    </xf>
    <xf numFmtId="2" fontId="14" fillId="3" borderId="8" xfId="0" applyNumberFormat="1" applyFont="1" applyFill="1" applyBorder="1" applyAlignment="1">
      <alignment horizontal="center"/>
    </xf>
    <xf numFmtId="2" fontId="14" fillId="3" borderId="30" xfId="0" applyNumberFormat="1" applyFont="1" applyFill="1" applyBorder="1" applyAlignment="1">
      <alignment horizontal="center"/>
    </xf>
    <xf numFmtId="0" fontId="14" fillId="8" borderId="30" xfId="0" applyFont="1" applyFill="1" applyBorder="1" applyAlignment="1">
      <alignment horizontal="center"/>
    </xf>
    <xf numFmtId="0" fontId="14" fillId="0" borderId="64" xfId="0" applyFont="1" applyBorder="1" applyAlignment="1">
      <alignment wrapText="1"/>
    </xf>
    <xf numFmtId="2" fontId="14" fillId="3" borderId="9" xfId="0" applyNumberFormat="1" applyFont="1" applyFill="1" applyBorder="1" applyAlignment="1">
      <alignment horizontal="center"/>
    </xf>
    <xf numFmtId="2" fontId="14" fillId="3" borderId="10" xfId="0" applyNumberFormat="1" applyFont="1" applyFill="1" applyBorder="1" applyAlignment="1">
      <alignment horizontal="center"/>
    </xf>
    <xf numFmtId="2" fontId="14" fillId="3" borderId="23" xfId="0" applyNumberFormat="1" applyFont="1" applyFill="1" applyBorder="1" applyAlignment="1">
      <alignment horizontal="center"/>
    </xf>
    <xf numFmtId="0" fontId="14" fillId="0" borderId="65" xfId="0" applyFont="1" applyBorder="1" applyAlignment="1">
      <alignment wrapText="1"/>
    </xf>
    <xf numFmtId="165" fontId="14" fillId="3" borderId="7" xfId="0" applyNumberFormat="1" applyFont="1" applyFill="1" applyBorder="1" applyAlignment="1">
      <alignment horizontal="center"/>
    </xf>
    <xf numFmtId="165" fontId="14" fillId="3" borderId="8" xfId="0" applyNumberFormat="1" applyFont="1" applyFill="1" applyBorder="1" applyAlignment="1">
      <alignment horizontal="center"/>
    </xf>
    <xf numFmtId="165" fontId="14" fillId="3" borderId="30" xfId="0" applyNumberFormat="1" applyFont="1" applyFill="1" applyBorder="1" applyAlignment="1">
      <alignment horizontal="center"/>
    </xf>
    <xf numFmtId="0" fontId="14" fillId="0" borderId="66" xfId="0" applyFont="1" applyBorder="1" applyAlignment="1">
      <alignment wrapText="1"/>
    </xf>
    <xf numFmtId="165" fontId="14" fillId="3" borderId="9" xfId="0" applyNumberFormat="1" applyFont="1" applyFill="1" applyBorder="1" applyAlignment="1">
      <alignment horizontal="center"/>
    </xf>
    <xf numFmtId="165" fontId="14" fillId="3" borderId="10" xfId="0" applyNumberFormat="1" applyFont="1" applyFill="1" applyBorder="1" applyAlignment="1">
      <alignment horizontal="center"/>
    </xf>
    <xf numFmtId="165" fontId="14" fillId="3" borderId="23" xfId="0" applyNumberFormat="1" applyFont="1" applyFill="1" applyBorder="1" applyAlignment="1">
      <alignment horizontal="center"/>
    </xf>
    <xf numFmtId="0" fontId="14" fillId="6" borderId="60" xfId="0" applyFont="1" applyFill="1" applyBorder="1" applyAlignment="1">
      <alignment wrapText="1"/>
    </xf>
    <xf numFmtId="165" fontId="14" fillId="3" borderId="11" xfId="0" applyNumberFormat="1" applyFont="1" applyFill="1" applyBorder="1" applyAlignment="1">
      <alignment horizontal="center"/>
    </xf>
    <xf numFmtId="165" fontId="14" fillId="3" borderId="21" xfId="0" applyNumberFormat="1" applyFont="1" applyFill="1" applyBorder="1" applyAlignment="1">
      <alignment horizontal="center"/>
    </xf>
    <xf numFmtId="165" fontId="14" fillId="3" borderId="25" xfId="0" applyNumberFormat="1" applyFont="1" applyFill="1" applyBorder="1" applyAlignment="1">
      <alignment horizontal="center"/>
    </xf>
    <xf numFmtId="0" fontId="14" fillId="2" borderId="35" xfId="0" applyFont="1" applyFill="1" applyBorder="1" applyAlignment="1">
      <alignment horizontal="center"/>
    </xf>
    <xf numFmtId="0" fontId="14" fillId="0" borderId="25" xfId="0" applyFont="1" applyBorder="1" applyAlignment="1">
      <alignment wrapText="1"/>
    </xf>
    <xf numFmtId="0" fontId="15" fillId="6" borderId="67" xfId="0" applyFont="1" applyFill="1" applyBorder="1" applyAlignment="1">
      <alignment wrapText="1"/>
    </xf>
    <xf numFmtId="165" fontId="14" fillId="3" borderId="45" xfId="0" applyNumberFormat="1" applyFont="1" applyFill="1" applyBorder="1" applyAlignment="1">
      <alignment horizontal="center"/>
    </xf>
    <xf numFmtId="165" fontId="14" fillId="3" borderId="46" xfId="0" applyNumberFormat="1" applyFont="1" applyFill="1" applyBorder="1" applyAlignment="1">
      <alignment horizontal="center"/>
    </xf>
    <xf numFmtId="165" fontId="14" fillId="3" borderId="48" xfId="0" applyNumberFormat="1" applyFont="1" applyFill="1" applyBorder="1" applyAlignment="1">
      <alignment horizontal="center"/>
    </xf>
    <xf numFmtId="0" fontId="14" fillId="4" borderId="62" xfId="0" applyFont="1" applyFill="1" applyBorder="1" applyAlignment="1">
      <alignment horizontal="center"/>
    </xf>
    <xf numFmtId="0" fontId="14" fillId="4" borderId="46" xfId="0" applyFont="1" applyFill="1" applyBorder="1" applyAlignment="1">
      <alignment horizontal="center"/>
    </xf>
    <xf numFmtId="0" fontId="14" fillId="2" borderId="47" xfId="0" applyFont="1" applyFill="1" applyBorder="1" applyAlignment="1">
      <alignment horizontal="center"/>
    </xf>
    <xf numFmtId="0" fontId="14" fillId="5" borderId="45" xfId="0" applyFont="1" applyFill="1" applyBorder="1" applyAlignment="1">
      <alignment horizontal="center"/>
    </xf>
    <xf numFmtId="0" fontId="14" fillId="5" borderId="46" xfId="0" applyFont="1" applyFill="1" applyBorder="1" applyAlignment="1">
      <alignment horizontal="center"/>
    </xf>
    <xf numFmtId="0" fontId="14" fillId="5" borderId="48" xfId="0" applyFont="1" applyFill="1" applyBorder="1" applyAlignment="1">
      <alignment horizontal="center"/>
    </xf>
    <xf numFmtId="0" fontId="14" fillId="7" borderId="62" xfId="0" applyFont="1" applyFill="1" applyBorder="1" applyAlignment="1">
      <alignment horizontal="center"/>
    </xf>
    <xf numFmtId="0" fontId="14" fillId="7" borderId="46" xfId="0" applyFont="1" applyFill="1" applyBorder="1" applyAlignment="1">
      <alignment horizontal="center"/>
    </xf>
    <xf numFmtId="0" fontId="14" fillId="7" borderId="47" xfId="0" applyFont="1" applyFill="1" applyBorder="1" applyAlignment="1">
      <alignment horizontal="center"/>
    </xf>
    <xf numFmtId="0" fontId="14" fillId="8" borderId="45" xfId="0" applyFont="1" applyFill="1" applyBorder="1" applyAlignment="1">
      <alignment horizontal="center"/>
    </xf>
    <xf numFmtId="0" fontId="14" fillId="8" borderId="46" xfId="0" applyFont="1" applyFill="1" applyBorder="1" applyAlignment="1">
      <alignment horizontal="center"/>
    </xf>
    <xf numFmtId="0" fontId="14" fillId="8" borderId="48" xfId="0" applyFont="1" applyFill="1" applyBorder="1" applyAlignment="1">
      <alignment horizontal="center"/>
    </xf>
    <xf numFmtId="0" fontId="14" fillId="0" borderId="48" xfId="0" applyFont="1" applyBorder="1" applyAlignment="1">
      <alignment wrapText="1"/>
    </xf>
    <xf numFmtId="0" fontId="14" fillId="0" borderId="23" xfId="0" applyFont="1" applyFill="1" applyBorder="1" applyAlignment="1">
      <alignment wrapText="1"/>
    </xf>
    <xf numFmtId="4" fontId="14" fillId="4" borderId="12" xfId="0" applyNumberFormat="1" applyFont="1" applyFill="1" applyBorder="1" applyAlignment="1">
      <alignment horizontal="center"/>
    </xf>
    <xf numFmtId="4" fontId="14" fillId="4" borderId="6" xfId="0" applyNumberFormat="1" applyFont="1" applyFill="1" applyBorder="1" applyAlignment="1">
      <alignment horizontal="center"/>
    </xf>
    <xf numFmtId="165" fontId="14" fillId="2" borderId="32" xfId="0" applyNumberFormat="1" applyFont="1" applyFill="1" applyBorder="1" applyAlignment="1">
      <alignment horizontal="center"/>
    </xf>
    <xf numFmtId="1" fontId="14" fillId="5" borderId="22" xfId="0" applyNumberFormat="1" applyFont="1" applyFill="1" applyBorder="1" applyAlignment="1">
      <alignment horizontal="center"/>
    </xf>
    <xf numFmtId="1" fontId="14" fillId="7" borderId="12" xfId="0" applyNumberFormat="1" applyFont="1" applyFill="1" applyBorder="1" applyAlignment="1">
      <alignment horizontal="center"/>
    </xf>
    <xf numFmtId="1" fontId="14" fillId="7" borderId="32" xfId="0" applyNumberFormat="1" applyFont="1" applyFill="1" applyBorder="1" applyAlignment="1">
      <alignment horizontal="center"/>
    </xf>
    <xf numFmtId="1" fontId="14" fillId="8" borderId="1" xfId="0" applyNumberFormat="1" applyFont="1" applyFill="1" applyBorder="1" applyAlignment="1">
      <alignment horizontal="center"/>
    </xf>
    <xf numFmtId="1" fontId="14" fillId="3" borderId="21" xfId="0" applyNumberFormat="1" applyFont="1" applyFill="1" applyBorder="1" applyAlignment="1">
      <alignment horizontal="center"/>
    </xf>
    <xf numFmtId="1" fontId="14" fillId="3" borderId="25" xfId="0" applyNumberFormat="1" applyFont="1" applyFill="1" applyBorder="1" applyAlignment="1">
      <alignment horizontal="center"/>
    </xf>
    <xf numFmtId="1" fontId="14" fillId="4" borderId="42" xfId="0" applyNumberFormat="1" applyFont="1" applyFill="1" applyBorder="1" applyAlignment="1">
      <alignment horizontal="center"/>
    </xf>
    <xf numFmtId="1" fontId="14" fillId="4" borderId="21" xfId="0" applyNumberFormat="1" applyFont="1" applyFill="1" applyBorder="1" applyAlignment="1">
      <alignment horizontal="center"/>
    </xf>
    <xf numFmtId="1" fontId="14" fillId="0" borderId="35" xfId="0" applyNumberFormat="1" applyFont="1" applyFill="1" applyBorder="1" applyAlignment="1">
      <alignment horizontal="center"/>
    </xf>
    <xf numFmtId="1" fontId="14" fillId="5" borderId="11" xfId="0" applyNumberFormat="1" applyFont="1" applyFill="1" applyBorder="1" applyAlignment="1">
      <alignment horizontal="center"/>
    </xf>
    <xf numFmtId="1" fontId="14" fillId="5" borderId="21" xfId="0" applyNumberFormat="1" applyFont="1" applyFill="1" applyBorder="1" applyAlignment="1">
      <alignment horizontal="center"/>
    </xf>
    <xf numFmtId="1" fontId="14" fillId="5" borderId="25" xfId="0" applyNumberFormat="1" applyFont="1" applyFill="1" applyBorder="1" applyAlignment="1">
      <alignment horizontal="center"/>
    </xf>
    <xf numFmtId="1" fontId="14" fillId="7" borderId="42" xfId="0" applyNumberFormat="1" applyFont="1" applyFill="1" applyBorder="1" applyAlignment="1">
      <alignment horizontal="center"/>
    </xf>
    <xf numFmtId="1" fontId="14" fillId="7" borderId="21" xfId="0" applyNumberFormat="1" applyFont="1" applyFill="1" applyBorder="1" applyAlignment="1">
      <alignment horizontal="center"/>
    </xf>
    <xf numFmtId="1" fontId="14" fillId="7" borderId="35" xfId="0" applyNumberFormat="1" applyFont="1" applyFill="1" applyBorder="1" applyAlignment="1">
      <alignment horizontal="center"/>
    </xf>
    <xf numFmtId="1" fontId="14" fillId="8" borderId="11" xfId="0" applyNumberFormat="1" applyFont="1" applyFill="1" applyBorder="1" applyAlignment="1">
      <alignment horizontal="center"/>
    </xf>
    <xf numFmtId="1" fontId="14" fillId="8" borderId="21" xfId="0" applyNumberFormat="1" applyFont="1" applyFill="1" applyBorder="1" applyAlignment="1">
      <alignment horizontal="center"/>
    </xf>
    <xf numFmtId="1" fontId="14" fillId="8" borderId="25" xfId="0" applyNumberFormat="1" applyFont="1" applyFill="1" applyBorder="1" applyAlignment="1">
      <alignment horizontal="center"/>
    </xf>
    <xf numFmtId="0" fontId="14" fillId="0" borderId="25" xfId="0" applyFont="1" applyFill="1" applyBorder="1" applyAlignment="1">
      <alignment wrapText="1"/>
    </xf>
    <xf numFmtId="0" fontId="15" fillId="6" borderId="50" xfId="0" applyFont="1" applyFill="1" applyBorder="1" applyAlignment="1">
      <alignment wrapText="1"/>
    </xf>
    <xf numFmtId="0" fontId="14" fillId="4" borderId="68" xfId="0" applyFont="1" applyFill="1" applyBorder="1" applyAlignment="1">
      <alignment horizontal="center"/>
    </xf>
    <xf numFmtId="0" fontId="14" fillId="4" borderId="56" xfId="0" applyFont="1" applyFill="1" applyBorder="1" applyAlignment="1">
      <alignment horizontal="center"/>
    </xf>
    <xf numFmtId="0" fontId="14" fillId="2" borderId="69" xfId="0" applyFont="1" applyFill="1" applyBorder="1" applyAlignment="1">
      <alignment horizontal="center"/>
    </xf>
    <xf numFmtId="0" fontId="14" fillId="5" borderId="55" xfId="0" applyFont="1" applyFill="1" applyBorder="1" applyAlignment="1">
      <alignment horizontal="center"/>
    </xf>
    <xf numFmtId="0" fontId="14" fillId="5" borderId="56" xfId="0" applyFont="1" applyFill="1" applyBorder="1" applyAlignment="1">
      <alignment horizontal="center"/>
    </xf>
    <xf numFmtId="0" fontId="14" fillId="5" borderId="57" xfId="0" applyFont="1" applyFill="1" applyBorder="1" applyAlignment="1">
      <alignment horizontal="center"/>
    </xf>
    <xf numFmtId="0" fontId="14" fillId="7" borderId="68" xfId="0" applyFont="1" applyFill="1" applyBorder="1" applyAlignment="1">
      <alignment horizontal="center"/>
    </xf>
    <xf numFmtId="0" fontId="14" fillId="7" borderId="56" xfId="0" applyFont="1" applyFill="1" applyBorder="1" applyAlignment="1">
      <alignment horizontal="center"/>
    </xf>
    <xf numFmtId="0" fontId="14" fillId="7" borderId="69" xfId="0" applyFont="1" applyFill="1" applyBorder="1" applyAlignment="1">
      <alignment horizontal="center"/>
    </xf>
    <xf numFmtId="0" fontId="14" fillId="8" borderId="55" xfId="0" applyFont="1" applyFill="1" applyBorder="1" applyAlignment="1">
      <alignment horizontal="center"/>
    </xf>
    <xf numFmtId="0" fontId="14" fillId="8" borderId="56" xfId="0" applyFont="1" applyFill="1" applyBorder="1" applyAlignment="1">
      <alignment horizontal="center"/>
    </xf>
    <xf numFmtId="0" fontId="14" fillId="8" borderId="57" xfId="0" applyFont="1" applyFill="1" applyBorder="1" applyAlignment="1">
      <alignment horizontal="center"/>
    </xf>
    <xf numFmtId="0" fontId="14" fillId="0" borderId="57" xfId="0" applyFont="1" applyBorder="1" applyAlignment="1">
      <alignment wrapText="1"/>
    </xf>
    <xf numFmtId="0" fontId="14" fillId="0" borderId="0" xfId="0" applyFont="1" applyAlignment="1">
      <alignment horizontal="center"/>
    </xf>
    <xf numFmtId="0" fontId="14" fillId="0" borderId="0" xfId="0" applyFont="1" applyAlignment="1">
      <alignment wrapText="1"/>
    </xf>
    <xf numFmtId="0" fontId="14" fillId="0" borderId="0" xfId="0" applyFont="1" applyAlignment="1">
      <alignment horizontal="left"/>
    </xf>
    <xf numFmtId="0" fontId="14" fillId="2" borderId="0" xfId="0" applyFont="1" applyFill="1" applyAlignment="1">
      <alignment horizontal="left"/>
    </xf>
    <xf numFmtId="0" fontId="14" fillId="0" borderId="0" xfId="0" applyFont="1" applyFill="1" applyBorder="1" applyAlignment="1">
      <alignment horizontal="left"/>
    </xf>
    <xf numFmtId="20" fontId="14" fillId="0" borderId="0" xfId="0" applyNumberFormat="1" applyFont="1" applyAlignment="1">
      <alignment/>
    </xf>
    <xf numFmtId="0" fontId="16" fillId="0" borderId="0" xfId="0" applyFont="1" applyFill="1" applyAlignment="1">
      <alignment/>
    </xf>
    <xf numFmtId="0" fontId="14" fillId="8" borderId="34" xfId="0" applyFont="1" applyFill="1" applyBorder="1" applyAlignment="1">
      <alignment horizontal="center"/>
    </xf>
    <xf numFmtId="165" fontId="14" fillId="8" borderId="32" xfId="0" applyNumberFormat="1" applyFont="1" applyFill="1" applyBorder="1" applyAlignment="1">
      <alignment horizontal="center"/>
    </xf>
    <xf numFmtId="2" fontId="14" fillId="8" borderId="32" xfId="0" applyNumberFormat="1" applyFont="1" applyFill="1" applyBorder="1" applyAlignment="1">
      <alignment horizontal="center"/>
    </xf>
    <xf numFmtId="2" fontId="14" fillId="8" borderId="35" xfId="0" applyNumberFormat="1" applyFont="1" applyFill="1" applyBorder="1" applyAlignment="1">
      <alignment horizontal="center"/>
    </xf>
    <xf numFmtId="0" fontId="14" fillId="0" borderId="54" xfId="0" applyFont="1" applyFill="1" applyBorder="1" applyAlignment="1">
      <alignment wrapText="1"/>
    </xf>
    <xf numFmtId="0" fontId="14" fillId="3" borderId="31" xfId="0" applyFont="1" applyFill="1" applyBorder="1" applyAlignment="1">
      <alignment horizontal="center"/>
    </xf>
    <xf numFmtId="181" fontId="14" fillId="3" borderId="12" xfId="15" applyNumberFormat="1" applyFont="1" applyFill="1" applyBorder="1" applyAlignment="1">
      <alignment horizontal="center"/>
    </xf>
    <xf numFmtId="1" fontId="14" fillId="3" borderId="42" xfId="0" applyNumberFormat="1" applyFont="1" applyFill="1" applyBorder="1" applyAlignment="1">
      <alignment horizontal="center"/>
    </xf>
    <xf numFmtId="1" fontId="14" fillId="3" borderId="55" xfId="0" applyNumberFormat="1" applyFont="1" applyFill="1" applyBorder="1" applyAlignment="1">
      <alignment horizontal="center"/>
    </xf>
    <xf numFmtId="1" fontId="14" fillId="3" borderId="56" xfId="0" applyNumberFormat="1" applyFont="1" applyFill="1" applyBorder="1" applyAlignment="1">
      <alignment horizontal="center"/>
    </xf>
    <xf numFmtId="1" fontId="14" fillId="3" borderId="57" xfId="0" applyNumberFormat="1" applyFont="1" applyFill="1" applyBorder="1" applyAlignment="1">
      <alignment horizontal="center"/>
    </xf>
    <xf numFmtId="0" fontId="15" fillId="6" borderId="65" xfId="0" applyFont="1" applyFill="1" applyBorder="1" applyAlignment="1">
      <alignment horizontal="center"/>
    </xf>
    <xf numFmtId="0" fontId="14" fillId="6" borderId="54" xfId="0" applyFont="1" applyFill="1" applyBorder="1" applyAlignment="1">
      <alignment horizontal="center" wrapText="1"/>
    </xf>
    <xf numFmtId="0" fontId="14" fillId="6" borderId="64" xfId="0" applyFont="1" applyFill="1" applyBorder="1" applyAlignment="1">
      <alignment horizontal="center" wrapText="1"/>
    </xf>
    <xf numFmtId="0" fontId="15" fillId="6" borderId="65" xfId="0" applyFont="1" applyFill="1" applyBorder="1" applyAlignment="1">
      <alignment horizontal="center" wrapText="1"/>
    </xf>
    <xf numFmtId="0" fontId="14" fillId="6" borderId="70" xfId="0" applyFont="1" applyFill="1" applyBorder="1" applyAlignment="1">
      <alignment horizontal="center" wrapText="1"/>
    </xf>
    <xf numFmtId="0" fontId="14" fillId="6" borderId="65" xfId="0" applyFont="1" applyFill="1" applyBorder="1" applyAlignment="1">
      <alignment horizontal="center" wrapText="1"/>
    </xf>
    <xf numFmtId="0" fontId="14" fillId="6" borderId="71" xfId="0" applyFont="1" applyFill="1" applyBorder="1" applyAlignment="1">
      <alignment horizontal="center" wrapText="1"/>
    </xf>
    <xf numFmtId="0" fontId="14" fillId="6" borderId="4" xfId="0" applyFont="1" applyFill="1" applyBorder="1" applyAlignment="1">
      <alignment horizontal="center" wrapText="1"/>
    </xf>
    <xf numFmtId="0" fontId="5" fillId="2" borderId="0" xfId="0" applyFont="1" applyFill="1" applyBorder="1" applyAlignment="1">
      <alignment horizontal="center"/>
    </xf>
    <xf numFmtId="0" fontId="8" fillId="7" borderId="32" xfId="0" applyFont="1" applyFill="1" applyBorder="1" applyAlignment="1">
      <alignment horizontal="center" wrapText="1"/>
    </xf>
    <xf numFmtId="0" fontId="8" fillId="7" borderId="58" xfId="0" applyFont="1" applyFill="1" applyBorder="1" applyAlignment="1">
      <alignment horizontal="center" wrapText="1"/>
    </xf>
    <xf numFmtId="0" fontId="8" fillId="7" borderId="38" xfId="0" applyFont="1" applyFill="1" applyBorder="1" applyAlignment="1">
      <alignment horizontal="center" wrapText="1"/>
    </xf>
    <xf numFmtId="0" fontId="8" fillId="8" borderId="32" xfId="0" applyFont="1" applyFill="1" applyBorder="1" applyAlignment="1">
      <alignment horizontal="center" wrapText="1"/>
    </xf>
    <xf numFmtId="0" fontId="8" fillId="8" borderId="58" xfId="0" applyFont="1" applyFill="1" applyBorder="1" applyAlignment="1">
      <alignment horizontal="center" wrapText="1"/>
    </xf>
    <xf numFmtId="0" fontId="8" fillId="8" borderId="38" xfId="0" applyFont="1" applyFill="1" applyBorder="1" applyAlignment="1">
      <alignment horizontal="center" wrapText="1"/>
    </xf>
    <xf numFmtId="0" fontId="8" fillId="4" borderId="63" xfId="0" applyFont="1" applyFill="1" applyBorder="1" applyAlignment="1">
      <alignment horizontal="center" wrapText="1"/>
    </xf>
    <xf numFmtId="0" fontId="8" fillId="4" borderId="49" xfId="0" applyFont="1" applyFill="1" applyBorder="1" applyAlignment="1">
      <alignment horizontal="center" wrapText="1"/>
    </xf>
    <xf numFmtId="0" fontId="8" fillId="4" borderId="37" xfId="0" applyFont="1" applyFill="1" applyBorder="1" applyAlignment="1">
      <alignment horizontal="center" wrapText="1"/>
    </xf>
    <xf numFmtId="0" fontId="8" fillId="6" borderId="50" xfId="0" applyFont="1" applyFill="1" applyBorder="1" applyAlignment="1">
      <alignment horizontal="left"/>
    </xf>
    <xf numFmtId="0" fontId="8" fillId="6" borderId="51" xfId="0" applyFont="1" applyFill="1" applyBorder="1" applyAlignment="1">
      <alignment horizontal="left"/>
    </xf>
    <xf numFmtId="0" fontId="8" fillId="6" borderId="52" xfId="0" applyFont="1" applyFill="1" applyBorder="1" applyAlignment="1">
      <alignment horizontal="left"/>
    </xf>
    <xf numFmtId="0" fontId="8" fillId="3" borderId="9" xfId="0" applyFont="1" applyFill="1" applyBorder="1" applyAlignment="1">
      <alignment horizontal="center" wrapText="1"/>
    </xf>
    <xf numFmtId="0" fontId="8" fillId="3" borderId="10" xfId="0" applyFont="1" applyFill="1" applyBorder="1" applyAlignment="1">
      <alignment horizontal="center" wrapText="1"/>
    </xf>
    <xf numFmtId="0" fontId="8" fillId="3" borderId="34" xfId="0" applyFont="1" applyFill="1" applyBorder="1" applyAlignment="1">
      <alignment horizontal="center" wrapText="1"/>
    </xf>
    <xf numFmtId="0" fontId="8" fillId="3" borderId="6" xfId="0" applyFont="1" applyFill="1" applyBorder="1" applyAlignment="1">
      <alignment horizontal="center" wrapText="1"/>
    </xf>
    <xf numFmtId="0" fontId="8" fillId="3" borderId="32" xfId="0" applyFont="1" applyFill="1" applyBorder="1" applyAlignment="1">
      <alignment horizontal="center" wrapText="1"/>
    </xf>
    <xf numFmtId="0" fontId="8" fillId="4" borderId="6" xfId="0" applyFont="1" applyFill="1" applyBorder="1" applyAlignment="1">
      <alignment horizontal="center" wrapText="1"/>
    </xf>
    <xf numFmtId="0" fontId="8" fillId="4" borderId="22" xfId="0" applyFont="1" applyFill="1" applyBorder="1" applyAlignment="1">
      <alignment horizontal="center" wrapText="1"/>
    </xf>
    <xf numFmtId="0" fontId="8" fillId="8" borderId="49" xfId="0" applyFont="1" applyFill="1" applyBorder="1" applyAlignment="1">
      <alignment horizontal="center" wrapText="1"/>
    </xf>
    <xf numFmtId="0" fontId="8" fillId="8" borderId="37" xfId="0" applyFont="1" applyFill="1" applyBorder="1" applyAlignment="1">
      <alignment horizontal="center" wrapText="1"/>
    </xf>
    <xf numFmtId="0" fontId="8" fillId="7" borderId="63" xfId="0" applyFont="1" applyFill="1" applyBorder="1" applyAlignment="1">
      <alignment horizontal="center" wrapText="1"/>
    </xf>
    <xf numFmtId="0" fontId="8" fillId="7" borderId="49" xfId="0" applyFont="1" applyFill="1" applyBorder="1" applyAlignment="1">
      <alignment horizontal="center" wrapText="1"/>
    </xf>
    <xf numFmtId="0" fontId="8" fillId="7" borderId="37" xfId="0" applyFont="1" applyFill="1" applyBorder="1" applyAlignment="1">
      <alignment horizontal="center" wrapText="1"/>
    </xf>
    <xf numFmtId="0" fontId="8" fillId="5" borderId="63" xfId="0" applyFont="1" applyFill="1" applyBorder="1" applyAlignment="1">
      <alignment horizontal="center" wrapText="1"/>
    </xf>
    <xf numFmtId="0" fontId="8" fillId="5" borderId="49" xfId="0" applyFont="1" applyFill="1" applyBorder="1" applyAlignment="1">
      <alignment horizontal="center" wrapText="1"/>
    </xf>
    <xf numFmtId="0" fontId="8" fillId="5" borderId="32" xfId="0" applyFont="1" applyFill="1" applyBorder="1" applyAlignment="1">
      <alignment horizontal="center" wrapText="1"/>
    </xf>
    <xf numFmtId="0" fontId="8" fillId="5" borderId="58" xfId="0" applyFont="1" applyFill="1" applyBorder="1" applyAlignment="1">
      <alignment horizontal="center" wrapText="1"/>
    </xf>
    <xf numFmtId="0" fontId="8" fillId="6" borderId="3" xfId="0" applyFont="1" applyFill="1" applyBorder="1" applyAlignment="1">
      <alignment horizontal="center" vertical="center" wrapText="1"/>
    </xf>
    <xf numFmtId="0" fontId="8" fillId="6" borderId="64" xfId="0" applyFont="1" applyFill="1" applyBorder="1" applyAlignment="1">
      <alignment horizontal="center" vertical="center" wrapText="1"/>
    </xf>
    <xf numFmtId="0" fontId="8" fillId="6" borderId="66"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30" xfId="0" applyFont="1" applyBorder="1" applyAlignment="1">
      <alignment horizontal="center" vertical="center" wrapText="1"/>
    </xf>
    <xf numFmtId="0" fontId="8" fillId="5" borderId="6" xfId="0" applyFont="1" applyFill="1" applyBorder="1" applyAlignment="1">
      <alignment horizontal="center" wrapText="1"/>
    </xf>
    <xf numFmtId="0" fontId="8" fillId="5" borderId="22" xfId="0" applyFont="1" applyFill="1" applyBorder="1" applyAlignment="1">
      <alignment horizontal="center" wrapText="1"/>
    </xf>
    <xf numFmtId="0" fontId="8" fillId="7" borderId="6" xfId="0" applyFont="1" applyFill="1" applyBorder="1" applyAlignment="1">
      <alignment horizontal="center" wrapText="1"/>
    </xf>
    <xf numFmtId="0" fontId="8" fillId="5" borderId="37" xfId="0" applyFont="1" applyFill="1" applyBorder="1" applyAlignment="1">
      <alignment horizontal="center" wrapText="1"/>
    </xf>
    <xf numFmtId="0" fontId="8" fillId="3" borderId="22" xfId="0" applyFont="1" applyFill="1" applyBorder="1" applyAlignment="1">
      <alignment horizontal="center" wrapText="1"/>
    </xf>
    <xf numFmtId="0" fontId="8" fillId="3" borderId="23" xfId="0" applyFont="1" applyFill="1" applyBorder="1" applyAlignment="1">
      <alignment horizontal="center" wrapText="1"/>
    </xf>
    <xf numFmtId="0" fontId="8" fillId="8" borderId="10" xfId="0" applyFont="1" applyFill="1" applyBorder="1" applyAlignment="1">
      <alignment horizontal="center" wrapText="1"/>
    </xf>
    <xf numFmtId="0" fontId="8" fillId="8" borderId="23" xfId="0" applyFont="1" applyFill="1" applyBorder="1" applyAlignment="1">
      <alignment horizontal="center" wrapText="1"/>
    </xf>
    <xf numFmtId="0" fontId="8" fillId="8" borderId="5"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104775</xdr:colOff>
      <xdr:row>12</xdr:row>
      <xdr:rowOff>0</xdr:rowOff>
    </xdr:from>
    <xdr:ext cx="85725" cy="219075"/>
    <xdr:sp>
      <xdr:nvSpPr>
        <xdr:cNvPr id="1" name="TextBox 26"/>
        <xdr:cNvSpPr txBox="1">
          <a:spLocks noChangeArrowheads="1"/>
        </xdr:cNvSpPr>
      </xdr:nvSpPr>
      <xdr:spPr>
        <a:xfrm>
          <a:off x="6115050" y="302895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4"/>
  </sheetPr>
  <dimension ref="B2:I15"/>
  <sheetViews>
    <sheetView workbookViewId="0" topLeftCell="A1">
      <selection activeCell="D19" sqref="D19"/>
    </sheetView>
  </sheetViews>
  <sheetFormatPr defaultColWidth="9.140625" defaultRowHeight="12.75"/>
  <cols>
    <col min="1" max="1" width="1.57421875" style="1" customWidth="1"/>
    <col min="2" max="2" width="7.8515625" style="1" customWidth="1"/>
    <col min="3" max="3" width="21.7109375" style="1" bestFit="1" customWidth="1"/>
    <col min="4" max="4" width="11.28125" style="1" bestFit="1" customWidth="1"/>
    <col min="5" max="5" width="11.421875" style="1" customWidth="1"/>
    <col min="6" max="6" width="15.421875" style="1" hidden="1" customWidth="1"/>
    <col min="7" max="7" width="12.28125" style="1" customWidth="1"/>
    <col min="8" max="8" width="10.57421875" style="1" customWidth="1"/>
    <col min="9" max="16384" width="11.421875" style="1" customWidth="1"/>
  </cols>
  <sheetData>
    <row r="2" spans="5:7" s="4" customFormat="1" ht="18">
      <c r="E2" s="808"/>
      <c r="F2" s="808"/>
      <c r="G2" s="808"/>
    </row>
    <row r="3" ht="12.75">
      <c r="C3" s="2" t="s">
        <v>95</v>
      </c>
    </row>
    <row r="4" spans="5:6" ht="12.75">
      <c r="E4" s="3"/>
      <c r="F4" s="1" t="s">
        <v>46</v>
      </c>
    </row>
    <row r="5" spans="5:9" ht="13.5" thickBot="1">
      <c r="E5" s="4"/>
      <c r="F5" s="4"/>
      <c r="G5" s="4"/>
      <c r="H5" s="4"/>
      <c r="I5" s="4"/>
    </row>
    <row r="6" spans="2:9" ht="39.75" customHeight="1" thickBot="1">
      <c r="B6" s="26"/>
      <c r="C6" s="70" t="s">
        <v>104</v>
      </c>
      <c r="D6" s="71" t="str">
        <f>'Calcul Flandre'!C4</f>
        <v>Blé (grain)</v>
      </c>
      <c r="E6" s="71" t="str">
        <f>'Calcul Flandre'!I4</f>
        <v>Betteraves sucrières</v>
      </c>
      <c r="F6" s="71" t="str">
        <f>'Calcul Flandre'!O4</f>
        <v>mais voor biogas (silo)</v>
      </c>
      <c r="G6" s="71" t="str">
        <f>'Calcul Flandre'!P4</f>
        <v>Mais pour ethanol (korrel)</v>
      </c>
      <c r="H6" s="71" t="str">
        <f>'Calcul Flandre'!V4</f>
        <v>Colza pour biodiesel</v>
      </c>
      <c r="I6" s="72" t="str">
        <f>'Calcul Flandre'!AB4</f>
        <v>Colza pour PPO</v>
      </c>
    </row>
    <row r="7" spans="2:9" ht="12.75">
      <c r="B7" s="67" t="s">
        <v>106</v>
      </c>
      <c r="C7" s="73" t="s">
        <v>100</v>
      </c>
      <c r="D7" s="142">
        <f>'Calcul Flandre'!D84</f>
        <v>14.398305001597473</v>
      </c>
      <c r="E7" s="415">
        <f>'Calcul Flandre'!J84</f>
        <v>7.508041308467962</v>
      </c>
      <c r="F7" s="142"/>
      <c r="G7" s="142">
        <f>'Calcul Flandre'!Q84</f>
        <v>6.997963613381291</v>
      </c>
      <c r="H7" s="142">
        <f>'Calcul Flandre'!W84</f>
        <v>19.68388795615753</v>
      </c>
      <c r="I7" s="145">
        <f>'Calcul Flandre'!AC84</f>
        <v>20.751961284033044</v>
      </c>
    </row>
    <row r="8" spans="2:9" ht="12.75">
      <c r="B8" s="68"/>
      <c r="C8" s="24" t="s">
        <v>101</v>
      </c>
      <c r="D8" s="143">
        <f>'Calcul Flandre'!E84</f>
        <v>15.610163503530954</v>
      </c>
      <c r="E8" s="414">
        <f>'Calcul Flandre'!K84</f>
        <v>8.261773952292732</v>
      </c>
      <c r="F8" s="143"/>
      <c r="G8" s="143">
        <f>'Calcul Flandre'!R84</f>
        <v>7.31072787540864</v>
      </c>
      <c r="H8" s="143">
        <f>'Calcul Flandre'!X84</f>
        <v>20.31303292727948</v>
      </c>
      <c r="I8" s="146">
        <f>'Calcul Flandre'!AD84</f>
        <v>21.415244478483597</v>
      </c>
    </row>
    <row r="9" spans="2:9" ht="12.75">
      <c r="B9" s="68"/>
      <c r="C9" s="24" t="s">
        <v>99</v>
      </c>
      <c r="D9" s="143">
        <f>'Calcul Flandre'!F84</f>
        <v>15.601836025111773</v>
      </c>
      <c r="E9" s="414">
        <f>'Calcul Flandre'!L84</f>
        <v>8.354874224687185</v>
      </c>
      <c r="F9" s="143"/>
      <c r="G9" s="143">
        <f>'Calcul Flandre'!S84</f>
        <v>7.328508389085643</v>
      </c>
      <c r="H9" s="143">
        <f>'Calcul Flandre'!Y84</f>
        <v>18.863439731713484</v>
      </c>
      <c r="I9" s="146">
        <f>+'Calcul Flandre'!AE84</f>
        <v>19.886994473251622</v>
      </c>
    </row>
    <row r="10" spans="2:9" ht="12.75">
      <c r="B10" s="68"/>
      <c r="C10" s="24" t="s">
        <v>102</v>
      </c>
      <c r="D10" s="143">
        <f>'Calcul Flandre'!G84</f>
        <v>15.712123203844403</v>
      </c>
      <c r="E10" s="414">
        <f>'Calcul Flandre'!M84</f>
        <v>8.687383807232742</v>
      </c>
      <c r="F10" s="143"/>
      <c r="G10" s="143">
        <f>'Calcul Flandre'!T84</f>
        <v>7.201391560334422</v>
      </c>
      <c r="H10" s="143">
        <f>'Calcul Flandre'!Z84</f>
        <v>22.644796973943535</v>
      </c>
      <c r="I10" s="146">
        <f>+'Calcul Flandre'!AF84</f>
        <v>23.873533071044676</v>
      </c>
    </row>
    <row r="11" spans="2:9" ht="13.5" thickBot="1">
      <c r="B11" s="69"/>
      <c r="C11" s="74" t="s">
        <v>103</v>
      </c>
      <c r="D11" s="144">
        <f>'Calcul Flandre'!H84</f>
        <v>14.65794976785936</v>
      </c>
      <c r="E11" s="416">
        <f>'Calcul Flandre'!N84</f>
        <v>8.450374889946675</v>
      </c>
      <c r="F11" s="144"/>
      <c r="G11" s="144">
        <f>'Calcul Flandre'!U84</f>
        <v>7.152978049708576</v>
      </c>
      <c r="H11" s="144">
        <f>'Calcul Flandre'!AA84</f>
        <v>19.964183696716848</v>
      </c>
      <c r="I11" s="147">
        <f>+'Calcul Flandre'!AG84</f>
        <v>21.047466235550857</v>
      </c>
    </row>
    <row r="12" spans="2:9" ht="13.5" thickBot="1">
      <c r="B12" s="445" t="s">
        <v>107</v>
      </c>
      <c r="C12" s="446" t="s">
        <v>105</v>
      </c>
      <c r="D12" s="447">
        <f>'Calcul Flandre'!C84</f>
        <v>15.307368284797121</v>
      </c>
      <c r="E12" s="447">
        <f>'Calcul Flandre'!I84</f>
        <v>8.56840844672329</v>
      </c>
      <c r="F12" s="447" t="e">
        <f>'Calcul Flandre'!#REF!</f>
        <v>#REF!</v>
      </c>
      <c r="G12" s="447">
        <f>'Calcul Flandre'!P84</f>
        <v>7.219138811515989</v>
      </c>
      <c r="H12" s="447">
        <f>'Calcul Flandre'!V84</f>
        <v>19.85369689235009</v>
      </c>
      <c r="I12" s="448">
        <f>'Calcul Flandre'!AB84</f>
        <v>20.930984273668</v>
      </c>
    </row>
    <row r="13" spans="2:9" ht="13.5" thickBot="1">
      <c r="B13" s="27"/>
      <c r="C13" s="25" t="s">
        <v>111</v>
      </c>
      <c r="D13" s="148">
        <f>+'Calcul Flandre'!C85</f>
        <v>23</v>
      </c>
      <c r="E13" s="148">
        <f>+'Calcul Flandre'!I85</f>
        <v>12</v>
      </c>
      <c r="F13" s="148">
        <f>+'Calcul Flandre'!O85</f>
        <v>35</v>
      </c>
      <c r="G13" s="148">
        <f>+'Calcul Flandre'!P85</f>
        <v>20</v>
      </c>
      <c r="H13" s="148">
        <f>+'Calcul Flandre'!V85</f>
        <v>29</v>
      </c>
      <c r="I13" s="149">
        <f>+'Calcul Flandre'!AB85</f>
        <v>30</v>
      </c>
    </row>
    <row r="14" spans="3:9" ht="12.75">
      <c r="C14" s="19"/>
      <c r="D14" s="150"/>
      <c r="E14" s="150"/>
      <c r="F14" s="150"/>
      <c r="G14" s="150"/>
      <c r="H14" s="150"/>
      <c r="I14" s="150"/>
    </row>
    <row r="15" spans="3:9" ht="12.75">
      <c r="C15" s="2"/>
      <c r="D15" s="151"/>
      <c r="E15" s="151"/>
      <c r="F15" s="151"/>
      <c r="G15" s="151"/>
      <c r="H15" s="151"/>
      <c r="I15" s="151"/>
    </row>
  </sheetData>
  <sheetProtection password="E517" sheet="1" objects="1" scenarios="1"/>
  <mergeCells count="1">
    <mergeCell ref="E2:G2"/>
  </mergeCells>
  <printOptions/>
  <pageMargins left="0.75" right="0.75" top="1" bottom="1" header="0.4921259845" footer="0.4921259845"/>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54"/>
  </sheetPr>
  <dimension ref="A1:DD100"/>
  <sheetViews>
    <sheetView zoomScale="85" zoomScaleNormal="85" workbookViewId="0" topLeftCell="A1">
      <pane xSplit="2" ySplit="6" topLeftCell="C55" activePane="bottomRight" state="frozen"/>
      <selection pane="topLeft" activeCell="A1" sqref="A1"/>
      <selection pane="topRight" activeCell="C1" sqref="C1"/>
      <selection pane="bottomLeft" activeCell="A7" sqref="A7"/>
      <selection pane="bottomRight" activeCell="P92" sqref="P92"/>
    </sheetView>
  </sheetViews>
  <sheetFormatPr defaultColWidth="9.140625" defaultRowHeight="12.75"/>
  <cols>
    <col min="1" max="1" width="13.28125" style="244" customWidth="1"/>
    <col min="2" max="2" width="27.00390625" style="86" customWidth="1"/>
    <col min="3" max="14" width="11.7109375" style="7" customWidth="1"/>
    <col min="15" max="15" width="11.7109375" style="23" hidden="1" customWidth="1"/>
    <col min="16" max="27" width="11.7109375" style="7" customWidth="1"/>
    <col min="28" max="33" width="11.7109375" style="15" customWidth="1"/>
    <col min="34" max="108" width="9.140625" style="15" customWidth="1"/>
    <col min="109" max="16384" width="9.140625" style="5" customWidth="1"/>
  </cols>
  <sheetData>
    <row r="1" spans="1:15" ht="13.5" thickBot="1">
      <c r="A1" s="240"/>
      <c r="B1" s="84"/>
      <c r="C1" s="16"/>
      <c r="D1" s="16"/>
      <c r="E1" s="16"/>
      <c r="F1" s="16"/>
      <c r="G1" s="16"/>
      <c r="H1" s="16"/>
      <c r="I1" s="16"/>
      <c r="J1" s="16"/>
      <c r="K1" s="16"/>
      <c r="L1" s="16"/>
      <c r="M1" s="16"/>
      <c r="N1" s="16"/>
      <c r="O1" s="21"/>
    </row>
    <row r="2" spans="1:108" s="8" customFormat="1" ht="13.5" thickBot="1">
      <c r="A2" s="818" t="s">
        <v>89</v>
      </c>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20"/>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row>
    <row r="3" spans="1:15" ht="13.5" thickBot="1">
      <c r="A3" s="240"/>
      <c r="B3" s="17"/>
      <c r="C3" s="18"/>
      <c r="D3" s="18"/>
      <c r="E3" s="18"/>
      <c r="F3" s="18"/>
      <c r="G3" s="18"/>
      <c r="H3" s="18"/>
      <c r="I3" s="18"/>
      <c r="J3" s="18"/>
      <c r="K3" s="18"/>
      <c r="L3" s="18"/>
      <c r="M3" s="18"/>
      <c r="N3" s="18"/>
      <c r="O3" s="22"/>
    </row>
    <row r="4" spans="1:108" s="7" customFormat="1" ht="38.25" customHeight="1">
      <c r="A4" s="240"/>
      <c r="B4" s="75"/>
      <c r="C4" s="821" t="s">
        <v>83</v>
      </c>
      <c r="D4" s="822"/>
      <c r="E4" s="822"/>
      <c r="F4" s="822"/>
      <c r="G4" s="822"/>
      <c r="H4" s="823"/>
      <c r="I4" s="815" t="s">
        <v>67</v>
      </c>
      <c r="J4" s="816"/>
      <c r="K4" s="816"/>
      <c r="L4" s="816"/>
      <c r="M4" s="816"/>
      <c r="N4" s="817"/>
      <c r="O4" s="291" t="s">
        <v>85</v>
      </c>
      <c r="P4" s="833" t="s">
        <v>130</v>
      </c>
      <c r="Q4" s="834"/>
      <c r="R4" s="834"/>
      <c r="S4" s="834"/>
      <c r="T4" s="834"/>
      <c r="U4" s="834"/>
      <c r="V4" s="830" t="s">
        <v>91</v>
      </c>
      <c r="W4" s="831"/>
      <c r="X4" s="831"/>
      <c r="Y4" s="831"/>
      <c r="Z4" s="831"/>
      <c r="AA4" s="832"/>
      <c r="AB4" s="828" t="s">
        <v>92</v>
      </c>
      <c r="AC4" s="828"/>
      <c r="AD4" s="828"/>
      <c r="AE4" s="828"/>
      <c r="AF4" s="828"/>
      <c r="AG4" s="829"/>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row>
    <row r="5" spans="1:108" s="7" customFormat="1" ht="12.75">
      <c r="A5" s="240"/>
      <c r="B5" s="75"/>
      <c r="C5" s="29" t="s">
        <v>107</v>
      </c>
      <c r="D5" s="824" t="s">
        <v>96</v>
      </c>
      <c r="E5" s="824"/>
      <c r="F5" s="824"/>
      <c r="G5" s="824"/>
      <c r="H5" s="825"/>
      <c r="I5" s="323" t="s">
        <v>107</v>
      </c>
      <c r="J5" s="826" t="s">
        <v>96</v>
      </c>
      <c r="K5" s="826"/>
      <c r="L5" s="826"/>
      <c r="M5" s="826"/>
      <c r="N5" s="827"/>
      <c r="O5" s="292"/>
      <c r="P5" s="56" t="s">
        <v>107</v>
      </c>
      <c r="Q5" s="835" t="s">
        <v>96</v>
      </c>
      <c r="R5" s="836"/>
      <c r="S5" s="836"/>
      <c r="T5" s="836"/>
      <c r="U5" s="836"/>
      <c r="V5" s="100" t="s">
        <v>107</v>
      </c>
      <c r="W5" s="809" t="s">
        <v>96</v>
      </c>
      <c r="X5" s="810"/>
      <c r="Y5" s="810"/>
      <c r="Z5" s="810"/>
      <c r="AA5" s="811"/>
      <c r="AB5" s="121" t="s">
        <v>107</v>
      </c>
      <c r="AC5" s="812" t="s">
        <v>96</v>
      </c>
      <c r="AD5" s="813"/>
      <c r="AE5" s="813"/>
      <c r="AF5" s="813"/>
      <c r="AG5" s="814"/>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row>
    <row r="6" spans="1:108" s="7" customFormat="1" ht="26.25" thickBot="1">
      <c r="A6" s="240"/>
      <c r="B6" s="75"/>
      <c r="C6" s="77" t="s">
        <v>110</v>
      </c>
      <c r="D6" s="78" t="s">
        <v>100</v>
      </c>
      <c r="E6" s="78" t="s">
        <v>101</v>
      </c>
      <c r="F6" s="78" t="s">
        <v>99</v>
      </c>
      <c r="G6" s="78" t="s">
        <v>102</v>
      </c>
      <c r="H6" s="271" t="s">
        <v>103</v>
      </c>
      <c r="I6" s="324" t="s">
        <v>110</v>
      </c>
      <c r="J6" s="87" t="s">
        <v>100</v>
      </c>
      <c r="K6" s="87" t="s">
        <v>101</v>
      </c>
      <c r="L6" s="87" t="s">
        <v>99</v>
      </c>
      <c r="M6" s="87" t="s">
        <v>102</v>
      </c>
      <c r="N6" s="255" t="s">
        <v>103</v>
      </c>
      <c r="O6" s="293"/>
      <c r="P6" s="256" t="s">
        <v>110</v>
      </c>
      <c r="Q6" s="93" t="s">
        <v>100</v>
      </c>
      <c r="R6" s="93" t="s">
        <v>101</v>
      </c>
      <c r="S6" s="93" t="s">
        <v>99</v>
      </c>
      <c r="T6" s="93" t="s">
        <v>102</v>
      </c>
      <c r="U6" s="359" t="s">
        <v>103</v>
      </c>
      <c r="V6" s="161" t="s">
        <v>110</v>
      </c>
      <c r="W6" s="114" t="s">
        <v>100</v>
      </c>
      <c r="X6" s="114" t="s">
        <v>101</v>
      </c>
      <c r="Y6" s="114" t="s">
        <v>99</v>
      </c>
      <c r="Z6" s="114" t="s">
        <v>102</v>
      </c>
      <c r="AA6" s="162" t="s">
        <v>103</v>
      </c>
      <c r="AB6" s="160" t="s">
        <v>110</v>
      </c>
      <c r="AC6" s="128" t="s">
        <v>100</v>
      </c>
      <c r="AD6" s="128" t="s">
        <v>101</v>
      </c>
      <c r="AE6" s="128" t="s">
        <v>99</v>
      </c>
      <c r="AF6" s="128" t="s">
        <v>102</v>
      </c>
      <c r="AG6" s="129" t="s">
        <v>103</v>
      </c>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row>
    <row r="7" spans="1:33" ht="12.75">
      <c r="A7" s="241" t="s">
        <v>90</v>
      </c>
      <c r="B7" s="152" t="s">
        <v>86</v>
      </c>
      <c r="C7" s="46">
        <f>'Données Flandre'!C10/1000</f>
        <v>8.433</v>
      </c>
      <c r="D7" s="47">
        <f>'Données Flandre'!D10/1000</f>
        <v>6.972</v>
      </c>
      <c r="E7" s="47">
        <f>'Données Flandre'!E10/1000</f>
        <v>8.242</v>
      </c>
      <c r="F7" s="47">
        <f>'Données Flandre'!F10/1000</f>
        <v>8.662</v>
      </c>
      <c r="G7" s="47">
        <f>'Données Flandre'!G10/1000</f>
        <v>8.194</v>
      </c>
      <c r="H7" s="272">
        <f>'Données Flandre'!H10/1000</f>
        <v>8.624</v>
      </c>
      <c r="I7" s="325">
        <f>'Données Flandre'!I10/1000</f>
        <v>68.323</v>
      </c>
      <c r="J7" s="88">
        <f>'Données Flandre'!J10/1000</f>
        <v>60.118</v>
      </c>
      <c r="K7" s="88">
        <f>'Données Flandre'!K10/1000</f>
        <v>69.627</v>
      </c>
      <c r="L7" s="88">
        <f>'Données Flandre'!L10/1000</f>
        <v>67.441</v>
      </c>
      <c r="M7" s="88">
        <f>'Données Flandre'!M10/1000</f>
        <v>67.48</v>
      </c>
      <c r="N7" s="326">
        <f>'Données Flandre'!N10/1000</f>
        <v>69.519</v>
      </c>
      <c r="O7" s="294">
        <f>'Données Flandre'!O10/1000</f>
        <v>49.36</v>
      </c>
      <c r="P7" s="262">
        <f>'Données Flandre'!P10/1000</f>
        <v>11.635</v>
      </c>
      <c r="Q7" s="94">
        <f>'Données Flandre'!Q10/1000</f>
        <v>10.448</v>
      </c>
      <c r="R7" s="94">
        <f>'Données Flandre'!R10/1000</f>
        <v>12.19</v>
      </c>
      <c r="S7" s="94">
        <f>'Données Flandre'!S10/1000</f>
        <v>11.894</v>
      </c>
      <c r="T7" s="94">
        <f>'Données Flandre'!T10/1000</f>
        <v>11.788</v>
      </c>
      <c r="U7" s="360">
        <f>'Données Flandre'!U10/1000</f>
        <v>11.712</v>
      </c>
      <c r="V7" s="163">
        <f>'Données Flandre'!V10/1000</f>
        <v>3.603</v>
      </c>
      <c r="W7" s="115">
        <f>'Données Flandre'!W10/1000</f>
        <v>3.681</v>
      </c>
      <c r="X7" s="115">
        <f>'Données Flandre'!X10/1000</f>
        <v>3.398</v>
      </c>
      <c r="Y7" s="115">
        <f>'Données Flandre'!Y10/1000</f>
        <v>4.111</v>
      </c>
      <c r="Z7" s="115">
        <f>'Données Flandre'!Z10/1000</f>
        <v>2.714</v>
      </c>
      <c r="AA7" s="164">
        <f>'Données Flandre'!AA10/1000</f>
        <v>3.554</v>
      </c>
      <c r="AB7" s="378">
        <f>'Données Flandre'!AB10/1000</f>
        <v>3.603</v>
      </c>
      <c r="AC7" s="130">
        <f>'Données Flandre'!AC10/1000</f>
        <v>3.681</v>
      </c>
      <c r="AD7" s="130">
        <f>'Données Flandre'!AD10/1000</f>
        <v>3.398</v>
      </c>
      <c r="AE7" s="130">
        <f>'Données Flandre'!AE10/1000</f>
        <v>4.111</v>
      </c>
      <c r="AF7" s="130">
        <f>'Données Flandre'!AF10/1000</f>
        <v>2.714</v>
      </c>
      <c r="AG7" s="176">
        <f>'Données Flandre'!AG10/1000</f>
        <v>3.554</v>
      </c>
    </row>
    <row r="8" spans="1:108" s="485" customFormat="1" ht="12.75">
      <c r="A8" s="463"/>
      <c r="B8" s="464" t="s">
        <v>21</v>
      </c>
      <c r="C8" s="424">
        <f>'Données Flandre'!C11</f>
        <v>13.1</v>
      </c>
      <c r="D8" s="425">
        <f>'Données Flandre'!D11</f>
        <v>13.1</v>
      </c>
      <c r="E8" s="425">
        <f>'Données Flandre'!E11</f>
        <v>13.1</v>
      </c>
      <c r="F8" s="425">
        <f>'Données Flandre'!F11</f>
        <v>13.1</v>
      </c>
      <c r="G8" s="425">
        <f>'Données Flandre'!G11</f>
        <v>13.1</v>
      </c>
      <c r="H8" s="564">
        <f>'Données Flandre'!H11</f>
        <v>13.1</v>
      </c>
      <c r="I8" s="565">
        <f>'Données Flandre'!I11</f>
        <v>74</v>
      </c>
      <c r="J8" s="428">
        <f>'Données Flandre'!J11</f>
        <v>74</v>
      </c>
      <c r="K8" s="428">
        <f>'Données Flandre'!K11</f>
        <v>74</v>
      </c>
      <c r="L8" s="428">
        <f>'Données Flandre'!L11</f>
        <v>74</v>
      </c>
      <c r="M8" s="428">
        <f>'Données Flandre'!M11</f>
        <v>74</v>
      </c>
      <c r="N8" s="566">
        <f>'Données Flandre'!N11</f>
        <v>74</v>
      </c>
      <c r="O8" s="567">
        <f>'Données Flandre'!O11</f>
        <v>68</v>
      </c>
      <c r="P8" s="430">
        <f>'Données Flandre'!P11</f>
        <v>13.4</v>
      </c>
      <c r="Q8" s="431">
        <f>'Données Flandre'!Q11</f>
        <v>13.4</v>
      </c>
      <c r="R8" s="431">
        <f>'Données Flandre'!R11</f>
        <v>13.4</v>
      </c>
      <c r="S8" s="431">
        <f>'Données Flandre'!S11</f>
        <v>13.4</v>
      </c>
      <c r="T8" s="431">
        <f>'Données Flandre'!T11</f>
        <v>13.4</v>
      </c>
      <c r="U8" s="477">
        <f>'Données Flandre'!U11</f>
        <v>13.4</v>
      </c>
      <c r="V8" s="478">
        <f>'Données Flandre'!V11</f>
        <v>9</v>
      </c>
      <c r="W8" s="434">
        <f>'Données Flandre'!W11</f>
        <v>9</v>
      </c>
      <c r="X8" s="434">
        <f>'Données Flandre'!X11</f>
        <v>9</v>
      </c>
      <c r="Y8" s="434">
        <f>'Données Flandre'!Y11</f>
        <v>9</v>
      </c>
      <c r="Z8" s="434">
        <f>'Données Flandre'!Z11</f>
        <v>9</v>
      </c>
      <c r="AA8" s="479">
        <f>'Données Flandre'!AA11</f>
        <v>9</v>
      </c>
      <c r="AB8" s="480">
        <f>'Données Flandre'!AB11</f>
        <v>9</v>
      </c>
      <c r="AC8" s="437">
        <f>'Données Flandre'!AC11</f>
        <v>9</v>
      </c>
      <c r="AD8" s="437">
        <f>'Données Flandre'!AD11</f>
        <v>9</v>
      </c>
      <c r="AE8" s="437">
        <f>'Données Flandre'!AE11</f>
        <v>9</v>
      </c>
      <c r="AF8" s="437">
        <f>'Données Flandre'!AF11</f>
        <v>9</v>
      </c>
      <c r="AG8" s="438">
        <f>'Données Flandre'!AG11</f>
        <v>9</v>
      </c>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1"/>
      <c r="BL8" s="441"/>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c r="DC8" s="441"/>
      <c r="DD8" s="441"/>
    </row>
    <row r="9" spans="1:33" ht="12.75">
      <c r="A9" s="242"/>
      <c r="B9" s="85" t="s">
        <v>87</v>
      </c>
      <c r="C9" s="31">
        <f aca="true" t="shared" si="0" ref="C9:AG9">C7*(1-C8/100)</f>
        <v>7.328277</v>
      </c>
      <c r="D9" s="32">
        <f t="shared" si="0"/>
        <v>6.058668</v>
      </c>
      <c r="E9" s="32">
        <f t="shared" si="0"/>
        <v>7.162298000000001</v>
      </c>
      <c r="F9" s="32">
        <f t="shared" si="0"/>
        <v>7.527278000000001</v>
      </c>
      <c r="G9" s="32">
        <f t="shared" si="0"/>
        <v>7.120586</v>
      </c>
      <c r="H9" s="273">
        <f t="shared" si="0"/>
        <v>7.494256</v>
      </c>
      <c r="I9" s="327">
        <f t="shared" si="0"/>
        <v>17.76398</v>
      </c>
      <c r="J9" s="51">
        <f t="shared" si="0"/>
        <v>15.630680000000002</v>
      </c>
      <c r="K9" s="51">
        <f t="shared" si="0"/>
        <v>18.10302</v>
      </c>
      <c r="L9" s="51">
        <f t="shared" si="0"/>
        <v>17.534660000000002</v>
      </c>
      <c r="M9" s="51">
        <f t="shared" si="0"/>
        <v>17.544800000000002</v>
      </c>
      <c r="N9" s="328">
        <f t="shared" si="0"/>
        <v>18.07494</v>
      </c>
      <c r="O9" s="295">
        <f t="shared" si="0"/>
        <v>15.795199999999998</v>
      </c>
      <c r="P9" s="58">
        <f t="shared" si="0"/>
        <v>10.07591</v>
      </c>
      <c r="Q9" s="59">
        <f t="shared" si="0"/>
        <v>9.047968000000001</v>
      </c>
      <c r="R9" s="59">
        <f t="shared" si="0"/>
        <v>10.55654</v>
      </c>
      <c r="S9" s="59">
        <f t="shared" si="0"/>
        <v>10.300204</v>
      </c>
      <c r="T9" s="59">
        <f t="shared" si="0"/>
        <v>10.208408</v>
      </c>
      <c r="U9" s="361">
        <f t="shared" si="0"/>
        <v>10.142592</v>
      </c>
      <c r="V9" s="104">
        <f t="shared" si="0"/>
        <v>3.2787300000000004</v>
      </c>
      <c r="W9" s="108">
        <f t="shared" si="0"/>
        <v>3.34971</v>
      </c>
      <c r="X9" s="108">
        <f t="shared" si="0"/>
        <v>3.0921800000000004</v>
      </c>
      <c r="Y9" s="108">
        <f t="shared" si="0"/>
        <v>3.7410099999999997</v>
      </c>
      <c r="Z9" s="108">
        <f t="shared" si="0"/>
        <v>2.4697400000000003</v>
      </c>
      <c r="AA9" s="165">
        <f t="shared" si="0"/>
        <v>3.23414</v>
      </c>
      <c r="AB9" s="379">
        <f t="shared" si="0"/>
        <v>3.2787300000000004</v>
      </c>
      <c r="AC9" s="125">
        <f t="shared" si="0"/>
        <v>3.34971</v>
      </c>
      <c r="AD9" s="125">
        <f t="shared" si="0"/>
        <v>3.0921800000000004</v>
      </c>
      <c r="AE9" s="125">
        <f t="shared" si="0"/>
        <v>3.7410099999999997</v>
      </c>
      <c r="AF9" s="125">
        <f t="shared" si="0"/>
        <v>2.4697400000000003</v>
      </c>
      <c r="AG9" s="177">
        <f t="shared" si="0"/>
        <v>3.23414</v>
      </c>
    </row>
    <row r="10" spans="1:33" ht="13.5" thickBot="1">
      <c r="A10" s="243"/>
      <c r="B10" s="153" t="s">
        <v>88</v>
      </c>
      <c r="C10" s="48">
        <f>C9*'Données Flandre'!C12*1000</f>
        <v>124580.709</v>
      </c>
      <c r="D10" s="79">
        <f>D9*'Données Flandre'!D12*1000</f>
        <v>102997.356</v>
      </c>
      <c r="E10" s="79">
        <f>E9*'Données Flandre'!E12*1000</f>
        <v>121759.06600000002</v>
      </c>
      <c r="F10" s="79">
        <f>F9*'Données Flandre'!F12*1000</f>
        <v>127963.72600000001</v>
      </c>
      <c r="G10" s="79">
        <f>G9*'Données Flandre'!G12*1000</f>
        <v>121049.96200000001</v>
      </c>
      <c r="H10" s="274">
        <f>H9*'Données Flandre'!H12*1000</f>
        <v>127402.35200000001</v>
      </c>
      <c r="I10" s="329">
        <f>I9*'Données Flandre'!I12*1000</f>
        <v>301987.66000000003</v>
      </c>
      <c r="J10" s="89">
        <f>J9*'Données Flandre'!J12*1000</f>
        <v>265721.56</v>
      </c>
      <c r="K10" s="89">
        <f>K9*'Données Flandre'!K12*1000</f>
        <v>307751.34</v>
      </c>
      <c r="L10" s="89">
        <f>L9*'Données Flandre'!L12*1000</f>
        <v>298089.2200000001</v>
      </c>
      <c r="M10" s="89">
        <f>M9*'Données Flandre'!M12*1000</f>
        <v>298261.60000000003</v>
      </c>
      <c r="N10" s="330">
        <f>N9*'Données Flandre'!N12*1000</f>
        <v>307273.98000000004</v>
      </c>
      <c r="O10" s="296">
        <f>O9*'Données Flandre'!O12*1000</f>
        <v>260620.8</v>
      </c>
      <c r="P10" s="253">
        <f>P9*'Données Flandre'!P12*1000</f>
        <v>215624.474</v>
      </c>
      <c r="Q10" s="95">
        <f>Q9*'Données Flandre'!Q12*1000</f>
        <v>193626.5152</v>
      </c>
      <c r="R10" s="95">
        <f>R9*'Données Flandre'!R12*1000</f>
        <v>225909.956</v>
      </c>
      <c r="S10" s="95">
        <f>S9*'Données Flandre'!S12*1000</f>
        <v>220424.36560000002</v>
      </c>
      <c r="T10" s="95">
        <f>T9*'Données Flandre'!T12*1000</f>
        <v>218459.9312</v>
      </c>
      <c r="U10" s="362">
        <f>U9*'Données Flandre'!U12*1000</f>
        <v>217051.4688</v>
      </c>
      <c r="V10" s="166">
        <f>V9*'Données Flandre'!V12*1000</f>
        <v>86886.345</v>
      </c>
      <c r="W10" s="116">
        <f>W9*'Données Flandre'!W12*1000</f>
        <v>88767.315</v>
      </c>
      <c r="X10" s="116">
        <f>X9*'Données Flandre'!X12*1000</f>
        <v>81942.77</v>
      </c>
      <c r="Y10" s="116">
        <f>Y9*'Données Flandre'!Y12*1000</f>
        <v>99136.765</v>
      </c>
      <c r="Z10" s="116">
        <f>Z9*'Données Flandre'!Z12*1000</f>
        <v>65448.110000000015</v>
      </c>
      <c r="AA10" s="167">
        <f>AA9*'Données Flandre'!AA12*1000</f>
        <v>85704.71</v>
      </c>
      <c r="AB10" s="380">
        <f>AB9*'Données Flandre'!AB12*1000</f>
        <v>86886.345</v>
      </c>
      <c r="AC10" s="131">
        <f>AC9*'Données Flandre'!AC12*1000</f>
        <v>88767.315</v>
      </c>
      <c r="AD10" s="131">
        <f>AD9*'Données Flandre'!AD12*1000</f>
        <v>81942.77</v>
      </c>
      <c r="AE10" s="131">
        <f>AE9*'Données Flandre'!AE12*1000</f>
        <v>99136.765</v>
      </c>
      <c r="AF10" s="131">
        <f>AF9*'Données Flandre'!AF12*1000</f>
        <v>65448.110000000015</v>
      </c>
      <c r="AG10" s="178">
        <f>AG9*'Données Flandre'!AG12*1000</f>
        <v>85704.71</v>
      </c>
    </row>
    <row r="11" spans="1:33" ht="13.5" thickBot="1">
      <c r="A11" s="242"/>
      <c r="B11" s="85"/>
      <c r="C11" s="270"/>
      <c r="D11" s="267"/>
      <c r="E11" s="45"/>
      <c r="F11" s="45"/>
      <c r="G11" s="45"/>
      <c r="H11" s="275"/>
      <c r="I11" s="331"/>
      <c r="J11" s="185"/>
      <c r="K11" s="185"/>
      <c r="L11" s="185"/>
      <c r="M11" s="185"/>
      <c r="N11" s="332"/>
      <c r="O11" s="297"/>
      <c r="P11" s="263"/>
      <c r="Q11" s="186"/>
      <c r="R11" s="186"/>
      <c r="S11" s="186"/>
      <c r="T11" s="186"/>
      <c r="U11" s="363"/>
      <c r="V11" s="187"/>
      <c r="W11" s="188"/>
      <c r="X11" s="188"/>
      <c r="Y11" s="188"/>
      <c r="Z11" s="188"/>
      <c r="AA11" s="189"/>
      <c r="AB11" s="381"/>
      <c r="AC11" s="190"/>
      <c r="AD11" s="190"/>
      <c r="AE11" s="190"/>
      <c r="AF11" s="190"/>
      <c r="AG11" s="191"/>
    </row>
    <row r="12" spans="1:33" ht="12.75">
      <c r="A12" s="241" t="s">
        <v>0</v>
      </c>
      <c r="B12" s="152" t="s">
        <v>34</v>
      </c>
      <c r="C12" s="192">
        <f aca="true" t="shared" si="1" ref="C12:AG12">C16*C15</f>
        <v>3258.497</v>
      </c>
      <c r="D12" s="193">
        <f t="shared" si="1"/>
        <v>3258.497</v>
      </c>
      <c r="E12" s="193">
        <f t="shared" si="1"/>
        <v>3258.497</v>
      </c>
      <c r="F12" s="193">
        <f t="shared" si="1"/>
        <v>3258.497</v>
      </c>
      <c r="G12" s="193">
        <f t="shared" si="1"/>
        <v>3258.497</v>
      </c>
      <c r="H12" s="276">
        <f t="shared" si="1"/>
        <v>3258.497</v>
      </c>
      <c r="I12" s="333">
        <f>I16*I15</f>
        <v>5252.8542</v>
      </c>
      <c r="J12" s="194">
        <f t="shared" si="1"/>
        <v>5252.8542</v>
      </c>
      <c r="K12" s="194">
        <f t="shared" si="1"/>
        <v>5252.8542</v>
      </c>
      <c r="L12" s="194">
        <f t="shared" si="1"/>
        <v>5252.8542</v>
      </c>
      <c r="M12" s="194">
        <f t="shared" si="1"/>
        <v>5252.8542</v>
      </c>
      <c r="N12" s="334">
        <f t="shared" si="1"/>
        <v>5252.8542</v>
      </c>
      <c r="O12" s="298">
        <f t="shared" si="1"/>
        <v>2813.7996</v>
      </c>
      <c r="P12" s="195">
        <f t="shared" si="1"/>
        <v>2813.7996</v>
      </c>
      <c r="Q12" s="195">
        <f t="shared" si="1"/>
        <v>2813.7996</v>
      </c>
      <c r="R12" s="195">
        <f t="shared" si="1"/>
        <v>2813.7996</v>
      </c>
      <c r="S12" s="195">
        <f t="shared" si="1"/>
        <v>2813.7996</v>
      </c>
      <c r="T12" s="195">
        <f t="shared" si="1"/>
        <v>2813.7996</v>
      </c>
      <c r="U12" s="364">
        <f t="shared" si="1"/>
        <v>2813.7996</v>
      </c>
      <c r="V12" s="196">
        <f t="shared" si="1"/>
        <v>2967.9803999999995</v>
      </c>
      <c r="W12" s="197">
        <f t="shared" si="1"/>
        <v>2967.9803999999995</v>
      </c>
      <c r="X12" s="197">
        <f t="shared" si="1"/>
        <v>2967.9803999999995</v>
      </c>
      <c r="Y12" s="197">
        <f t="shared" si="1"/>
        <v>2967.9803999999995</v>
      </c>
      <c r="Z12" s="197">
        <f t="shared" si="1"/>
        <v>2967.9803999999995</v>
      </c>
      <c r="AA12" s="198">
        <f t="shared" si="1"/>
        <v>2967.9803999999995</v>
      </c>
      <c r="AB12" s="382">
        <f t="shared" si="1"/>
        <v>2967.9803999999995</v>
      </c>
      <c r="AC12" s="199">
        <f t="shared" si="1"/>
        <v>2967.9803999999995</v>
      </c>
      <c r="AD12" s="199">
        <f t="shared" si="1"/>
        <v>2967.9803999999995</v>
      </c>
      <c r="AE12" s="199">
        <f t="shared" si="1"/>
        <v>2967.9803999999995</v>
      </c>
      <c r="AF12" s="199">
        <f t="shared" si="1"/>
        <v>2967.9803999999995</v>
      </c>
      <c r="AG12" s="200">
        <f t="shared" si="1"/>
        <v>2967.9803999999995</v>
      </c>
    </row>
    <row r="13" spans="1:33" ht="12.75">
      <c r="A13" s="242"/>
      <c r="B13" s="85" t="s">
        <v>1</v>
      </c>
      <c r="C13" s="39">
        <f>'Données Flandre'!C22</f>
        <v>0.83</v>
      </c>
      <c r="D13" s="80">
        <f>'Données Flandre'!D22</f>
        <v>0.83</v>
      </c>
      <c r="E13" s="80">
        <f>'Données Flandre'!E22</f>
        <v>0.83</v>
      </c>
      <c r="F13" s="80">
        <f>'Données Flandre'!F22</f>
        <v>0.83</v>
      </c>
      <c r="G13" s="80">
        <f>'Données Flandre'!G22</f>
        <v>0.83</v>
      </c>
      <c r="H13" s="277">
        <f>'Données Flandre'!H22</f>
        <v>0.83</v>
      </c>
      <c r="I13" s="265">
        <f>'Données Flandre'!I22</f>
        <v>0.83</v>
      </c>
      <c r="J13" s="90">
        <f>'Données Flandre'!J22</f>
        <v>0.83</v>
      </c>
      <c r="K13" s="90">
        <f>'Données Flandre'!K22</f>
        <v>0.83</v>
      </c>
      <c r="L13" s="90">
        <f>'Données Flandre'!L22</f>
        <v>0.83</v>
      </c>
      <c r="M13" s="90">
        <f>'Données Flandre'!M22</f>
        <v>0.83</v>
      </c>
      <c r="N13" s="335">
        <f>'Données Flandre'!N22</f>
        <v>0.83</v>
      </c>
      <c r="O13" s="299">
        <f>'Données Flandre'!O22</f>
        <v>0.83</v>
      </c>
      <c r="P13" s="96">
        <f>'Données Flandre'!P22</f>
        <v>0.83</v>
      </c>
      <c r="Q13" s="96">
        <f>'Données Flandre'!Q22</f>
        <v>0.83</v>
      </c>
      <c r="R13" s="96">
        <f>'Données Flandre'!R22</f>
        <v>0.83</v>
      </c>
      <c r="S13" s="96">
        <f>'Données Flandre'!S22</f>
        <v>0.83</v>
      </c>
      <c r="T13" s="96">
        <f>'Données Flandre'!T22</f>
        <v>0.83</v>
      </c>
      <c r="U13" s="365">
        <f>'Données Flandre'!U22</f>
        <v>0.83</v>
      </c>
      <c r="V13" s="109">
        <f>'Données Flandre'!V22</f>
        <v>0.83</v>
      </c>
      <c r="W13" s="117">
        <f>'Données Flandre'!W22</f>
        <v>0.83</v>
      </c>
      <c r="X13" s="117">
        <f>'Données Flandre'!X22</f>
        <v>0.83</v>
      </c>
      <c r="Y13" s="117">
        <f>'Données Flandre'!Y22</f>
        <v>0.83</v>
      </c>
      <c r="Z13" s="117">
        <f>'Données Flandre'!Z22</f>
        <v>0.83</v>
      </c>
      <c r="AA13" s="168">
        <f>'Données Flandre'!AA22</f>
        <v>0.83</v>
      </c>
      <c r="AB13" s="383">
        <f>'Données Flandre'!AB22</f>
        <v>0.83</v>
      </c>
      <c r="AC13" s="126">
        <f>'Données Flandre'!AC22</f>
        <v>0.83</v>
      </c>
      <c r="AD13" s="126">
        <f>'Données Flandre'!AD22</f>
        <v>0.83</v>
      </c>
      <c r="AE13" s="126">
        <f>'Données Flandre'!AE22</f>
        <v>0.83</v>
      </c>
      <c r="AF13" s="126">
        <f>'Données Flandre'!AF22</f>
        <v>0.83</v>
      </c>
      <c r="AG13" s="180">
        <f>'Données Flandre'!AG22</f>
        <v>0.83</v>
      </c>
    </row>
    <row r="14" spans="1:33" ht="12.75">
      <c r="A14" s="242"/>
      <c r="B14" s="85" t="s">
        <v>2</v>
      </c>
      <c r="C14" s="156">
        <f>'Données Flandre'!C23</f>
        <v>43</v>
      </c>
      <c r="D14" s="30">
        <f>'Données Flandre'!D23</f>
        <v>43</v>
      </c>
      <c r="E14" s="30">
        <f>'Données Flandre'!E23</f>
        <v>43</v>
      </c>
      <c r="F14" s="30">
        <f>'Données Flandre'!F23</f>
        <v>43</v>
      </c>
      <c r="G14" s="30">
        <f>'Données Flandre'!G23</f>
        <v>43</v>
      </c>
      <c r="H14" s="278">
        <f>'Données Flandre'!H23</f>
        <v>43</v>
      </c>
      <c r="I14" s="336">
        <f>'Données Flandre'!I23</f>
        <v>43</v>
      </c>
      <c r="J14" s="50">
        <f>'Données Flandre'!J23</f>
        <v>43</v>
      </c>
      <c r="K14" s="50">
        <f>'Données Flandre'!K23</f>
        <v>43</v>
      </c>
      <c r="L14" s="50">
        <f>'Données Flandre'!L23</f>
        <v>43</v>
      </c>
      <c r="M14" s="50">
        <f>'Données Flandre'!M23</f>
        <v>43</v>
      </c>
      <c r="N14" s="337">
        <f>'Données Flandre'!N23</f>
        <v>43</v>
      </c>
      <c r="O14" s="300">
        <f>'Données Flandre'!O23</f>
        <v>43</v>
      </c>
      <c r="P14" s="57">
        <f>'Données Flandre'!P23</f>
        <v>43</v>
      </c>
      <c r="Q14" s="57">
        <f>'Données Flandre'!Q23</f>
        <v>43</v>
      </c>
      <c r="R14" s="57">
        <f>'Données Flandre'!R23</f>
        <v>43</v>
      </c>
      <c r="S14" s="57">
        <f>'Données Flandre'!S23</f>
        <v>43</v>
      </c>
      <c r="T14" s="57">
        <f>'Données Flandre'!T23</f>
        <v>43</v>
      </c>
      <c r="U14" s="366">
        <f>'Données Flandre'!U23</f>
        <v>43</v>
      </c>
      <c r="V14" s="112">
        <f>'Données Flandre'!V23</f>
        <v>43</v>
      </c>
      <c r="W14" s="107">
        <f>'Données Flandre'!W23</f>
        <v>43</v>
      </c>
      <c r="X14" s="107">
        <f>'Données Flandre'!X23</f>
        <v>43</v>
      </c>
      <c r="Y14" s="107">
        <f>'Données Flandre'!Y23</f>
        <v>43</v>
      </c>
      <c r="Z14" s="107">
        <f>'Données Flandre'!Z23</f>
        <v>43</v>
      </c>
      <c r="AA14" s="169">
        <f>'Données Flandre'!AA23</f>
        <v>43</v>
      </c>
      <c r="AB14" s="384">
        <f>'Données Flandre'!AB23</f>
        <v>43</v>
      </c>
      <c r="AC14" s="124">
        <f>'Données Flandre'!AC23</f>
        <v>43</v>
      </c>
      <c r="AD14" s="124">
        <f>'Données Flandre'!AD23</f>
        <v>43</v>
      </c>
      <c r="AE14" s="124">
        <f>'Données Flandre'!AE23</f>
        <v>43</v>
      </c>
      <c r="AF14" s="124">
        <f>'Données Flandre'!AF23</f>
        <v>43</v>
      </c>
      <c r="AG14" s="181">
        <f>'Données Flandre'!AG23</f>
        <v>43</v>
      </c>
    </row>
    <row r="15" spans="1:33" ht="12.75">
      <c r="A15" s="242"/>
      <c r="B15" s="85" t="s">
        <v>3</v>
      </c>
      <c r="C15" s="157">
        <f aca="true" t="shared" si="2" ref="C15:AG15">C14*C13</f>
        <v>35.69</v>
      </c>
      <c r="D15" s="81">
        <f t="shared" si="2"/>
        <v>35.69</v>
      </c>
      <c r="E15" s="81">
        <f t="shared" si="2"/>
        <v>35.69</v>
      </c>
      <c r="F15" s="81">
        <f t="shared" si="2"/>
        <v>35.69</v>
      </c>
      <c r="G15" s="81">
        <f t="shared" si="2"/>
        <v>35.69</v>
      </c>
      <c r="H15" s="279">
        <f t="shared" si="2"/>
        <v>35.69</v>
      </c>
      <c r="I15" s="338">
        <f t="shared" si="2"/>
        <v>35.69</v>
      </c>
      <c r="J15" s="91">
        <f t="shared" si="2"/>
        <v>35.69</v>
      </c>
      <c r="K15" s="91">
        <f t="shared" si="2"/>
        <v>35.69</v>
      </c>
      <c r="L15" s="91">
        <f t="shared" si="2"/>
        <v>35.69</v>
      </c>
      <c r="M15" s="91">
        <f t="shared" si="2"/>
        <v>35.69</v>
      </c>
      <c r="N15" s="339">
        <f t="shared" si="2"/>
        <v>35.69</v>
      </c>
      <c r="O15" s="301">
        <f t="shared" si="2"/>
        <v>35.69</v>
      </c>
      <c r="P15" s="97">
        <f t="shared" si="2"/>
        <v>35.69</v>
      </c>
      <c r="Q15" s="97">
        <f t="shared" si="2"/>
        <v>35.69</v>
      </c>
      <c r="R15" s="97">
        <f t="shared" si="2"/>
        <v>35.69</v>
      </c>
      <c r="S15" s="97">
        <f t="shared" si="2"/>
        <v>35.69</v>
      </c>
      <c r="T15" s="97">
        <f t="shared" si="2"/>
        <v>35.69</v>
      </c>
      <c r="U15" s="367">
        <f t="shared" si="2"/>
        <v>35.69</v>
      </c>
      <c r="V15" s="170">
        <f t="shared" si="2"/>
        <v>35.69</v>
      </c>
      <c r="W15" s="118">
        <f t="shared" si="2"/>
        <v>35.69</v>
      </c>
      <c r="X15" s="118">
        <f t="shared" si="2"/>
        <v>35.69</v>
      </c>
      <c r="Y15" s="118">
        <f t="shared" si="2"/>
        <v>35.69</v>
      </c>
      <c r="Z15" s="118">
        <f t="shared" si="2"/>
        <v>35.69</v>
      </c>
      <c r="AA15" s="171">
        <f t="shared" si="2"/>
        <v>35.69</v>
      </c>
      <c r="AB15" s="385">
        <f t="shared" si="2"/>
        <v>35.69</v>
      </c>
      <c r="AC15" s="132">
        <f t="shared" si="2"/>
        <v>35.69</v>
      </c>
      <c r="AD15" s="132">
        <f t="shared" si="2"/>
        <v>35.69</v>
      </c>
      <c r="AE15" s="132">
        <f t="shared" si="2"/>
        <v>35.69</v>
      </c>
      <c r="AF15" s="132">
        <f t="shared" si="2"/>
        <v>35.69</v>
      </c>
      <c r="AG15" s="182">
        <f t="shared" si="2"/>
        <v>35.69</v>
      </c>
    </row>
    <row r="16" spans="1:33" ht="12.75">
      <c r="A16" s="242"/>
      <c r="B16" s="85" t="s">
        <v>4</v>
      </c>
      <c r="C16" s="31">
        <f>'Données Flandre'!C21</f>
        <v>91.3</v>
      </c>
      <c r="D16" s="32">
        <f>'Données Flandre'!D21</f>
        <v>91.3</v>
      </c>
      <c r="E16" s="32">
        <f>'Données Flandre'!E21</f>
        <v>91.3</v>
      </c>
      <c r="F16" s="32">
        <f>'Données Flandre'!F21</f>
        <v>91.3</v>
      </c>
      <c r="G16" s="32">
        <f>'Données Flandre'!G21</f>
        <v>91.3</v>
      </c>
      <c r="H16" s="273">
        <f>'Données Flandre'!H21</f>
        <v>91.3</v>
      </c>
      <c r="I16" s="327">
        <f>'Données Flandre'!I21</f>
        <v>147.18</v>
      </c>
      <c r="J16" s="51">
        <f>'Données Flandre'!J21</f>
        <v>147.18</v>
      </c>
      <c r="K16" s="51">
        <f>'Données Flandre'!K21</f>
        <v>147.18</v>
      </c>
      <c r="L16" s="51">
        <f>'Données Flandre'!L21</f>
        <v>147.18</v>
      </c>
      <c r="M16" s="51">
        <f>'Données Flandre'!M21</f>
        <v>147.18</v>
      </c>
      <c r="N16" s="328">
        <f>'Données Flandre'!N21</f>
        <v>147.18</v>
      </c>
      <c r="O16" s="302">
        <f>'Données Flandre'!O21</f>
        <v>78.84</v>
      </c>
      <c r="P16" s="59">
        <f>'Données Flandre'!P21</f>
        <v>78.84</v>
      </c>
      <c r="Q16" s="59">
        <f>'Données Flandre'!Q21</f>
        <v>78.84</v>
      </c>
      <c r="R16" s="59">
        <f>'Données Flandre'!R21</f>
        <v>78.84</v>
      </c>
      <c r="S16" s="59">
        <f>'Données Flandre'!S21</f>
        <v>78.84</v>
      </c>
      <c r="T16" s="59">
        <f>'Données Flandre'!T21</f>
        <v>78.84</v>
      </c>
      <c r="U16" s="361">
        <f>'Données Flandre'!U21</f>
        <v>78.84</v>
      </c>
      <c r="V16" s="104">
        <f>'Données Flandre'!V21</f>
        <v>83.16</v>
      </c>
      <c r="W16" s="108">
        <f>'Données Flandre'!W21</f>
        <v>83.16</v>
      </c>
      <c r="X16" s="108">
        <f>'Données Flandre'!X21</f>
        <v>83.16</v>
      </c>
      <c r="Y16" s="108">
        <f>'Données Flandre'!Y21</f>
        <v>83.16</v>
      </c>
      <c r="Z16" s="108">
        <f>'Données Flandre'!Z21</f>
        <v>83.16</v>
      </c>
      <c r="AA16" s="165">
        <f>'Données Flandre'!AA21</f>
        <v>83.16</v>
      </c>
      <c r="AB16" s="379">
        <f>'Données Flandre'!AB21</f>
        <v>83.16</v>
      </c>
      <c r="AC16" s="125">
        <f>'Données Flandre'!AC21</f>
        <v>83.16</v>
      </c>
      <c r="AD16" s="125">
        <f>'Données Flandre'!AD21</f>
        <v>83.16</v>
      </c>
      <c r="AE16" s="125">
        <f>'Données Flandre'!AE21</f>
        <v>83.16</v>
      </c>
      <c r="AF16" s="125">
        <f>'Données Flandre'!AF21</f>
        <v>83.16</v>
      </c>
      <c r="AG16" s="177">
        <f>'Données Flandre'!AG21</f>
        <v>83.16</v>
      </c>
    </row>
    <row r="17" spans="1:33" ht="12.75">
      <c r="A17" s="242"/>
      <c r="B17" s="85" t="s">
        <v>5</v>
      </c>
      <c r="C17" s="156">
        <f>'Données Flandre'!C24</f>
        <v>73.33</v>
      </c>
      <c r="D17" s="30">
        <f>'Données Flandre'!D24</f>
        <v>73.33</v>
      </c>
      <c r="E17" s="30">
        <f>'Données Flandre'!E24</f>
        <v>73.33</v>
      </c>
      <c r="F17" s="30">
        <f>'Données Flandre'!F24</f>
        <v>73.33</v>
      </c>
      <c r="G17" s="30">
        <f>'Données Flandre'!G24</f>
        <v>73.33</v>
      </c>
      <c r="H17" s="278">
        <f>'Données Flandre'!H24</f>
        <v>73.33</v>
      </c>
      <c r="I17" s="336">
        <f>'Données Flandre'!I24</f>
        <v>73.33</v>
      </c>
      <c r="J17" s="50">
        <f>'Données Flandre'!J24</f>
        <v>73.33</v>
      </c>
      <c r="K17" s="50">
        <f>'Données Flandre'!K24</f>
        <v>73.33</v>
      </c>
      <c r="L17" s="50">
        <f>'Données Flandre'!L24</f>
        <v>73.33</v>
      </c>
      <c r="M17" s="50">
        <f>'Données Flandre'!M24</f>
        <v>73.33</v>
      </c>
      <c r="N17" s="337">
        <f>'Données Flandre'!N24</f>
        <v>73.33</v>
      </c>
      <c r="O17" s="303">
        <f>'Données Flandre'!O24</f>
        <v>87.5</v>
      </c>
      <c r="P17" s="57">
        <f>'Données Flandre'!P24</f>
        <v>73.33</v>
      </c>
      <c r="Q17" s="57">
        <f>'Données Flandre'!Q24</f>
        <v>73.33</v>
      </c>
      <c r="R17" s="57">
        <f>'Données Flandre'!R24</f>
        <v>73.33</v>
      </c>
      <c r="S17" s="57">
        <f>'Données Flandre'!S24</f>
        <v>73.33</v>
      </c>
      <c r="T17" s="57">
        <f>'Données Flandre'!T24</f>
        <v>73.33</v>
      </c>
      <c r="U17" s="366">
        <f>'Données Flandre'!U24</f>
        <v>73.33</v>
      </c>
      <c r="V17" s="112">
        <f>'Données Flandre'!V24</f>
        <v>73.33</v>
      </c>
      <c r="W17" s="107">
        <f>'Données Flandre'!W24</f>
        <v>73.33</v>
      </c>
      <c r="X17" s="107">
        <f>'Données Flandre'!X24</f>
        <v>73.33</v>
      </c>
      <c r="Y17" s="107">
        <f>'Données Flandre'!Y24</f>
        <v>73.33</v>
      </c>
      <c r="Z17" s="107">
        <f>'Données Flandre'!Z24</f>
        <v>73.33</v>
      </c>
      <c r="AA17" s="169">
        <f>'Données Flandre'!AA24</f>
        <v>73.33</v>
      </c>
      <c r="AB17" s="384">
        <f>'Données Flandre'!AB24</f>
        <v>73.33</v>
      </c>
      <c r="AC17" s="124">
        <f>'Données Flandre'!AC24</f>
        <v>73.33</v>
      </c>
      <c r="AD17" s="124">
        <f>'Données Flandre'!AD24</f>
        <v>73.33</v>
      </c>
      <c r="AE17" s="124">
        <f>'Données Flandre'!AE24</f>
        <v>73.33</v>
      </c>
      <c r="AF17" s="124">
        <f>'Données Flandre'!AF24</f>
        <v>73.33</v>
      </c>
      <c r="AG17" s="181">
        <f>'Données Flandre'!AG24</f>
        <v>73.33</v>
      </c>
    </row>
    <row r="18" spans="1:33" ht="12.75">
      <c r="A18" s="242"/>
      <c r="B18" s="85" t="s">
        <v>6</v>
      </c>
      <c r="C18" s="157">
        <f aca="true" t="shared" si="3" ref="C18:AG18">C15*C17</f>
        <v>2617.1477</v>
      </c>
      <c r="D18" s="81">
        <f t="shared" si="3"/>
        <v>2617.1477</v>
      </c>
      <c r="E18" s="81">
        <f t="shared" si="3"/>
        <v>2617.1477</v>
      </c>
      <c r="F18" s="81">
        <f t="shared" si="3"/>
        <v>2617.1477</v>
      </c>
      <c r="G18" s="81">
        <f t="shared" si="3"/>
        <v>2617.1477</v>
      </c>
      <c r="H18" s="279">
        <f t="shared" si="3"/>
        <v>2617.1477</v>
      </c>
      <c r="I18" s="338">
        <f t="shared" si="3"/>
        <v>2617.1477</v>
      </c>
      <c r="J18" s="91">
        <f t="shared" si="3"/>
        <v>2617.1477</v>
      </c>
      <c r="K18" s="91">
        <f t="shared" si="3"/>
        <v>2617.1477</v>
      </c>
      <c r="L18" s="91">
        <f t="shared" si="3"/>
        <v>2617.1477</v>
      </c>
      <c r="M18" s="91">
        <f t="shared" si="3"/>
        <v>2617.1477</v>
      </c>
      <c r="N18" s="339">
        <f t="shared" si="3"/>
        <v>2617.1477</v>
      </c>
      <c r="O18" s="304">
        <f t="shared" si="3"/>
        <v>3122.875</v>
      </c>
      <c r="P18" s="97">
        <f t="shared" si="3"/>
        <v>2617.1477</v>
      </c>
      <c r="Q18" s="97">
        <f t="shared" si="3"/>
        <v>2617.1477</v>
      </c>
      <c r="R18" s="97">
        <f t="shared" si="3"/>
        <v>2617.1477</v>
      </c>
      <c r="S18" s="97">
        <f t="shared" si="3"/>
        <v>2617.1477</v>
      </c>
      <c r="T18" s="97">
        <f t="shared" si="3"/>
        <v>2617.1477</v>
      </c>
      <c r="U18" s="367">
        <f t="shared" si="3"/>
        <v>2617.1477</v>
      </c>
      <c r="V18" s="170">
        <f t="shared" si="3"/>
        <v>2617.1477</v>
      </c>
      <c r="W18" s="118">
        <f t="shared" si="3"/>
        <v>2617.1477</v>
      </c>
      <c r="X18" s="118">
        <f t="shared" si="3"/>
        <v>2617.1477</v>
      </c>
      <c r="Y18" s="118">
        <f t="shared" si="3"/>
        <v>2617.1477</v>
      </c>
      <c r="Z18" s="118">
        <f t="shared" si="3"/>
        <v>2617.1477</v>
      </c>
      <c r="AA18" s="171">
        <f t="shared" si="3"/>
        <v>2617.1477</v>
      </c>
      <c r="AB18" s="385">
        <f t="shared" si="3"/>
        <v>2617.1477</v>
      </c>
      <c r="AC18" s="132">
        <f t="shared" si="3"/>
        <v>2617.1477</v>
      </c>
      <c r="AD18" s="132">
        <f t="shared" si="3"/>
        <v>2617.1477</v>
      </c>
      <c r="AE18" s="132">
        <f t="shared" si="3"/>
        <v>2617.1477</v>
      </c>
      <c r="AF18" s="132">
        <f t="shared" si="3"/>
        <v>2617.1477</v>
      </c>
      <c r="AG18" s="182">
        <f t="shared" si="3"/>
        <v>2617.1477</v>
      </c>
    </row>
    <row r="19" spans="1:33" ht="12.75">
      <c r="A19" s="242"/>
      <c r="B19" s="85" t="s">
        <v>7</v>
      </c>
      <c r="C19" s="158">
        <f aca="true" t="shared" si="4" ref="C19:AG19">C12*C17</f>
        <v>238945.58500999998</v>
      </c>
      <c r="D19" s="82">
        <f t="shared" si="4"/>
        <v>238945.58500999998</v>
      </c>
      <c r="E19" s="82">
        <f t="shared" si="4"/>
        <v>238945.58500999998</v>
      </c>
      <c r="F19" s="82">
        <f t="shared" si="4"/>
        <v>238945.58500999998</v>
      </c>
      <c r="G19" s="82">
        <f t="shared" si="4"/>
        <v>238945.58500999998</v>
      </c>
      <c r="H19" s="280">
        <f t="shared" si="4"/>
        <v>238945.58500999998</v>
      </c>
      <c r="I19" s="264">
        <f t="shared" si="4"/>
        <v>385191.798486</v>
      </c>
      <c r="J19" s="92">
        <f t="shared" si="4"/>
        <v>385191.798486</v>
      </c>
      <c r="K19" s="92">
        <f t="shared" si="4"/>
        <v>385191.798486</v>
      </c>
      <c r="L19" s="92">
        <f t="shared" si="4"/>
        <v>385191.798486</v>
      </c>
      <c r="M19" s="92">
        <f t="shared" si="4"/>
        <v>385191.798486</v>
      </c>
      <c r="N19" s="340">
        <f t="shared" si="4"/>
        <v>385191.798486</v>
      </c>
      <c r="O19" s="305">
        <f t="shared" si="4"/>
        <v>246207.465</v>
      </c>
      <c r="P19" s="98">
        <f t="shared" si="4"/>
        <v>206335.924668</v>
      </c>
      <c r="Q19" s="98">
        <f t="shared" si="4"/>
        <v>206335.924668</v>
      </c>
      <c r="R19" s="98">
        <f t="shared" si="4"/>
        <v>206335.924668</v>
      </c>
      <c r="S19" s="98">
        <f t="shared" si="4"/>
        <v>206335.924668</v>
      </c>
      <c r="T19" s="98">
        <f t="shared" si="4"/>
        <v>206335.924668</v>
      </c>
      <c r="U19" s="368">
        <f t="shared" si="4"/>
        <v>206335.924668</v>
      </c>
      <c r="V19" s="172">
        <f t="shared" si="4"/>
        <v>217642.00273199996</v>
      </c>
      <c r="W19" s="119">
        <f t="shared" si="4"/>
        <v>217642.00273199996</v>
      </c>
      <c r="X19" s="119">
        <f t="shared" si="4"/>
        <v>217642.00273199996</v>
      </c>
      <c r="Y19" s="119">
        <f t="shared" si="4"/>
        <v>217642.00273199996</v>
      </c>
      <c r="Z19" s="119">
        <f t="shared" si="4"/>
        <v>217642.00273199996</v>
      </c>
      <c r="AA19" s="173">
        <f t="shared" si="4"/>
        <v>217642.00273199996</v>
      </c>
      <c r="AB19" s="386">
        <f t="shared" si="4"/>
        <v>217642.00273199996</v>
      </c>
      <c r="AC19" s="133">
        <f t="shared" si="4"/>
        <v>217642.00273199996</v>
      </c>
      <c r="AD19" s="133">
        <f t="shared" si="4"/>
        <v>217642.00273199996</v>
      </c>
      <c r="AE19" s="133">
        <f t="shared" si="4"/>
        <v>217642.00273199996</v>
      </c>
      <c r="AF19" s="133">
        <f t="shared" si="4"/>
        <v>217642.00273199996</v>
      </c>
      <c r="AG19" s="183">
        <f t="shared" si="4"/>
        <v>217642.00273199996</v>
      </c>
    </row>
    <row r="20" spans="1:33" ht="12.75">
      <c r="A20" s="242"/>
      <c r="B20" s="85" t="s">
        <v>116</v>
      </c>
      <c r="C20" s="158">
        <f>C19/C9</f>
        <v>32605.97068178509</v>
      </c>
      <c r="D20" s="82">
        <f aca="true" t="shared" si="5" ref="D20:AG20">D19/D9</f>
        <v>39438.63321277878</v>
      </c>
      <c r="E20" s="82">
        <f t="shared" si="5"/>
        <v>33361.581019108664</v>
      </c>
      <c r="F20" s="82">
        <f t="shared" si="5"/>
        <v>31743.956448798617</v>
      </c>
      <c r="G20" s="82">
        <f t="shared" si="5"/>
        <v>33557.011320416605</v>
      </c>
      <c r="H20" s="280">
        <f t="shared" si="5"/>
        <v>31883.83009734388</v>
      </c>
      <c r="I20" s="264">
        <f t="shared" si="5"/>
        <v>21683.868056933185</v>
      </c>
      <c r="J20" s="92">
        <f t="shared" si="5"/>
        <v>24643.316764593732</v>
      </c>
      <c r="K20" s="92">
        <f t="shared" si="5"/>
        <v>21277.76462082017</v>
      </c>
      <c r="L20" s="92">
        <f t="shared" si="5"/>
        <v>21967.45180608007</v>
      </c>
      <c r="M20" s="92">
        <f t="shared" si="5"/>
        <v>21954.755738794396</v>
      </c>
      <c r="N20" s="340">
        <f t="shared" si="5"/>
        <v>21310.820311768668</v>
      </c>
      <c r="O20" s="268">
        <f t="shared" si="5"/>
        <v>15587.486388269856</v>
      </c>
      <c r="P20" s="98">
        <f t="shared" si="5"/>
        <v>20478.142884166293</v>
      </c>
      <c r="Q20" s="98">
        <f t="shared" si="5"/>
        <v>22804.670028452794</v>
      </c>
      <c r="R20" s="98">
        <f t="shared" si="5"/>
        <v>19545.791013722297</v>
      </c>
      <c r="S20" s="98">
        <f t="shared" si="5"/>
        <v>20032.217290842003</v>
      </c>
      <c r="T20" s="98">
        <f t="shared" si="5"/>
        <v>20212.350904078285</v>
      </c>
      <c r="U20" s="368">
        <f t="shared" si="5"/>
        <v>20343.51028494491</v>
      </c>
      <c r="V20" s="172">
        <f t="shared" si="5"/>
        <v>66379.97112662523</v>
      </c>
      <c r="W20" s="119">
        <f t="shared" si="5"/>
        <v>64973.386571374824</v>
      </c>
      <c r="X20" s="119">
        <f t="shared" si="5"/>
        <v>70384.6486077783</v>
      </c>
      <c r="Y20" s="119">
        <f t="shared" si="5"/>
        <v>58177.33786651198</v>
      </c>
      <c r="Z20" s="119">
        <f t="shared" si="5"/>
        <v>88123.44729890593</v>
      </c>
      <c r="AA20" s="173">
        <f t="shared" si="5"/>
        <v>67295.1705034414</v>
      </c>
      <c r="AB20" s="386">
        <f t="shared" si="5"/>
        <v>66379.97112662523</v>
      </c>
      <c r="AC20" s="133">
        <f t="shared" si="5"/>
        <v>64973.386571374824</v>
      </c>
      <c r="AD20" s="133">
        <f t="shared" si="5"/>
        <v>70384.6486077783</v>
      </c>
      <c r="AE20" s="133">
        <f t="shared" si="5"/>
        <v>58177.33786651198</v>
      </c>
      <c r="AF20" s="133">
        <f t="shared" si="5"/>
        <v>88123.44729890593</v>
      </c>
      <c r="AG20" s="183">
        <f t="shared" si="5"/>
        <v>67295.1705034414</v>
      </c>
    </row>
    <row r="21" spans="1:33" ht="12.75">
      <c r="A21" s="242"/>
      <c r="B21" s="85" t="s">
        <v>40</v>
      </c>
      <c r="C21" s="39">
        <f aca="true" t="shared" si="6" ref="C21:AG21">C19/C83</f>
        <v>2.002641511392624</v>
      </c>
      <c r="D21" s="80">
        <f t="shared" si="6"/>
        <v>2.422300038091508</v>
      </c>
      <c r="E21" s="80">
        <f t="shared" si="6"/>
        <v>2.0490506995357918</v>
      </c>
      <c r="F21" s="80">
        <f t="shared" si="6"/>
        <v>1.9496970521327632</v>
      </c>
      <c r="G21" s="80">
        <f t="shared" si="6"/>
        <v>2.0610539255032942</v>
      </c>
      <c r="H21" s="277">
        <f t="shared" si="6"/>
        <v>1.958288017807745</v>
      </c>
      <c r="I21" s="265">
        <f t="shared" si="6"/>
        <v>1.62629129744042</v>
      </c>
      <c r="J21" s="90">
        <f t="shared" si="6"/>
        <v>1.8482501133607538</v>
      </c>
      <c r="K21" s="90">
        <f t="shared" si="6"/>
        <v>1.5958335173858103</v>
      </c>
      <c r="L21" s="90">
        <f t="shared" si="6"/>
        <v>1.6475600942308357</v>
      </c>
      <c r="M21" s="90">
        <f t="shared" si="6"/>
        <v>1.6466078884858002</v>
      </c>
      <c r="N21" s="335">
        <f t="shared" si="6"/>
        <v>1.5983126960258605</v>
      </c>
      <c r="O21" s="306" t="e">
        <f t="shared" si="6"/>
        <v>#DIV/0!</v>
      </c>
      <c r="P21" s="96">
        <f t="shared" si="6"/>
        <v>1.1155449796703107</v>
      </c>
      <c r="Q21" s="96">
        <f t="shared" si="6"/>
        <v>1.2422823352281838</v>
      </c>
      <c r="R21" s="96">
        <f t="shared" si="6"/>
        <v>1.0647551959363466</v>
      </c>
      <c r="S21" s="96">
        <f t="shared" si="6"/>
        <v>1.0912532233448853</v>
      </c>
      <c r="T21" s="96">
        <f t="shared" si="6"/>
        <v>1.101065985617922</v>
      </c>
      <c r="U21" s="365">
        <f t="shared" si="6"/>
        <v>1.108210881016399</v>
      </c>
      <c r="V21" s="109">
        <f t="shared" si="6"/>
        <v>2.3913213200411128</v>
      </c>
      <c r="W21" s="117">
        <f t="shared" si="6"/>
        <v>2.340649474628669</v>
      </c>
      <c r="X21" s="117">
        <f t="shared" si="6"/>
        <v>2.535588792262545</v>
      </c>
      <c r="Y21" s="117">
        <f t="shared" si="6"/>
        <v>2.0958235748256215</v>
      </c>
      <c r="Z21" s="117">
        <f t="shared" si="6"/>
        <v>3.1746244348224497</v>
      </c>
      <c r="AA21" s="168">
        <f t="shared" si="6"/>
        <v>2.424291141279721</v>
      </c>
      <c r="AB21" s="383">
        <f t="shared" si="6"/>
        <v>2.5210775209504455</v>
      </c>
      <c r="AC21" s="126">
        <f t="shared" si="6"/>
        <v>2.4676561553883336</v>
      </c>
      <c r="AD21" s="126">
        <f t="shared" si="6"/>
        <v>2.67317313360343</v>
      </c>
      <c r="AE21" s="126">
        <f t="shared" si="6"/>
        <v>2.209545684257956</v>
      </c>
      <c r="AF21" s="126">
        <f t="shared" si="6"/>
        <v>3.346883680171133</v>
      </c>
      <c r="AG21" s="180">
        <f t="shared" si="6"/>
        <v>2.5558363275139158</v>
      </c>
    </row>
    <row r="22" spans="1:33" ht="12.75">
      <c r="A22" s="242"/>
      <c r="B22" s="85" t="s">
        <v>26</v>
      </c>
      <c r="C22" s="159">
        <f>'Données Flandre'!C25</f>
        <v>1.16</v>
      </c>
      <c r="D22" s="83">
        <f>'Données Flandre'!D25</f>
        <v>1.16</v>
      </c>
      <c r="E22" s="83">
        <f>'Données Flandre'!E25</f>
        <v>1.16</v>
      </c>
      <c r="F22" s="83">
        <f>'Données Flandre'!F25</f>
        <v>1.16</v>
      </c>
      <c r="G22" s="83">
        <f>'Données Flandre'!G25</f>
        <v>1.16</v>
      </c>
      <c r="H22" s="281">
        <f>'Données Flandre'!H25</f>
        <v>1.16</v>
      </c>
      <c r="I22" s="341">
        <f>'Données Flandre'!I25</f>
        <v>1.16</v>
      </c>
      <c r="J22" s="54">
        <f>'Données Flandre'!J25</f>
        <v>1.16</v>
      </c>
      <c r="K22" s="54">
        <f>'Données Flandre'!K25</f>
        <v>1.16</v>
      </c>
      <c r="L22" s="54">
        <f>'Données Flandre'!L25</f>
        <v>1.16</v>
      </c>
      <c r="M22" s="54">
        <f>'Données Flandre'!M25</f>
        <v>1.16</v>
      </c>
      <c r="N22" s="342">
        <f>'Données Flandre'!N25</f>
        <v>1.16</v>
      </c>
      <c r="O22" s="307">
        <f>'Données Flandre'!O25</f>
        <v>1.16</v>
      </c>
      <c r="P22" s="99">
        <f>'Données Flandre'!P25</f>
        <v>1.16</v>
      </c>
      <c r="Q22" s="99">
        <f>'Données Flandre'!Q25</f>
        <v>1.16</v>
      </c>
      <c r="R22" s="99">
        <f>'Données Flandre'!R25</f>
        <v>1.16</v>
      </c>
      <c r="S22" s="99">
        <f>'Données Flandre'!S25</f>
        <v>1.16</v>
      </c>
      <c r="T22" s="99">
        <f>'Données Flandre'!T25</f>
        <v>1.16</v>
      </c>
      <c r="U22" s="369">
        <f>'Données Flandre'!U25</f>
        <v>1.16</v>
      </c>
      <c r="V22" s="174">
        <f>'Données Flandre'!V25</f>
        <v>1.16</v>
      </c>
      <c r="W22" s="120">
        <f>'Données Flandre'!W25</f>
        <v>1.16</v>
      </c>
      <c r="X22" s="120">
        <f>'Données Flandre'!X25</f>
        <v>1.16</v>
      </c>
      <c r="Y22" s="120">
        <f>'Données Flandre'!Y25</f>
        <v>1.16</v>
      </c>
      <c r="Z22" s="120">
        <f>'Données Flandre'!Z25</f>
        <v>1.16</v>
      </c>
      <c r="AA22" s="175">
        <f>'Données Flandre'!AA25</f>
        <v>1.16</v>
      </c>
      <c r="AB22" s="387">
        <f>'Données Flandre'!AB25</f>
        <v>1.16</v>
      </c>
      <c r="AC22" s="134">
        <f>'Données Flandre'!AC25</f>
        <v>1.16</v>
      </c>
      <c r="AD22" s="134">
        <f>'Données Flandre'!AD25</f>
        <v>1.16</v>
      </c>
      <c r="AE22" s="134">
        <f>'Données Flandre'!AE25</f>
        <v>1.16</v>
      </c>
      <c r="AF22" s="134">
        <f>'Données Flandre'!AF25</f>
        <v>1.16</v>
      </c>
      <c r="AG22" s="184">
        <f>'Données Flandre'!AG25</f>
        <v>1.16</v>
      </c>
    </row>
    <row r="23" spans="1:33" ht="12.75">
      <c r="A23" s="242"/>
      <c r="B23" s="85" t="s">
        <v>8</v>
      </c>
      <c r="C23" s="158">
        <f aca="true" t="shared" si="7" ref="C23:AG23">C22*C12</f>
        <v>3779.8565199999994</v>
      </c>
      <c r="D23" s="82">
        <f t="shared" si="7"/>
        <v>3779.8565199999994</v>
      </c>
      <c r="E23" s="82">
        <f t="shared" si="7"/>
        <v>3779.8565199999994</v>
      </c>
      <c r="F23" s="82">
        <f t="shared" si="7"/>
        <v>3779.8565199999994</v>
      </c>
      <c r="G23" s="82">
        <f t="shared" si="7"/>
        <v>3779.8565199999994</v>
      </c>
      <c r="H23" s="280">
        <f t="shared" si="7"/>
        <v>3779.8565199999994</v>
      </c>
      <c r="I23" s="264">
        <f t="shared" si="7"/>
        <v>6093.310871999999</v>
      </c>
      <c r="J23" s="92">
        <f t="shared" si="7"/>
        <v>6093.310871999999</v>
      </c>
      <c r="K23" s="92">
        <f t="shared" si="7"/>
        <v>6093.310871999999</v>
      </c>
      <c r="L23" s="92">
        <f t="shared" si="7"/>
        <v>6093.310871999999</v>
      </c>
      <c r="M23" s="92">
        <f t="shared" si="7"/>
        <v>6093.310871999999</v>
      </c>
      <c r="N23" s="340">
        <f t="shared" si="7"/>
        <v>6093.310871999999</v>
      </c>
      <c r="O23" s="305">
        <f t="shared" si="7"/>
        <v>3264.0075359999996</v>
      </c>
      <c r="P23" s="98">
        <f t="shared" si="7"/>
        <v>3264.0075359999996</v>
      </c>
      <c r="Q23" s="98">
        <f t="shared" si="7"/>
        <v>3264.0075359999996</v>
      </c>
      <c r="R23" s="98">
        <f t="shared" si="7"/>
        <v>3264.0075359999996</v>
      </c>
      <c r="S23" s="98">
        <f t="shared" si="7"/>
        <v>3264.0075359999996</v>
      </c>
      <c r="T23" s="98">
        <f t="shared" si="7"/>
        <v>3264.0075359999996</v>
      </c>
      <c r="U23" s="368">
        <f t="shared" si="7"/>
        <v>3264.0075359999996</v>
      </c>
      <c r="V23" s="172">
        <f t="shared" si="7"/>
        <v>3442.8572639999993</v>
      </c>
      <c r="W23" s="119">
        <f t="shared" si="7"/>
        <v>3442.8572639999993</v>
      </c>
      <c r="X23" s="119">
        <f t="shared" si="7"/>
        <v>3442.8572639999993</v>
      </c>
      <c r="Y23" s="119">
        <f t="shared" si="7"/>
        <v>3442.8572639999993</v>
      </c>
      <c r="Z23" s="119">
        <f t="shared" si="7"/>
        <v>3442.8572639999993</v>
      </c>
      <c r="AA23" s="173">
        <f t="shared" si="7"/>
        <v>3442.8572639999993</v>
      </c>
      <c r="AB23" s="386">
        <f t="shared" si="7"/>
        <v>3442.8572639999993</v>
      </c>
      <c r="AC23" s="133">
        <f t="shared" si="7"/>
        <v>3442.8572639999993</v>
      </c>
      <c r="AD23" s="133">
        <f t="shared" si="7"/>
        <v>3442.8572639999993</v>
      </c>
      <c r="AE23" s="133">
        <f t="shared" si="7"/>
        <v>3442.8572639999993</v>
      </c>
      <c r="AF23" s="133">
        <f t="shared" si="7"/>
        <v>3442.8572639999993</v>
      </c>
      <c r="AG23" s="183">
        <f t="shared" si="7"/>
        <v>3442.8572639999993</v>
      </c>
    </row>
    <row r="24" spans="1:33" ht="13.5" thickBot="1">
      <c r="A24" s="243"/>
      <c r="B24" s="153" t="s">
        <v>108</v>
      </c>
      <c r="C24" s="201">
        <f aca="true" t="shared" si="8" ref="C24:AG24">C23/C10</f>
        <v>0.030340624566520962</v>
      </c>
      <c r="D24" s="202">
        <f t="shared" si="8"/>
        <v>0.036698578165443384</v>
      </c>
      <c r="E24" s="202">
        <f t="shared" si="8"/>
        <v>0.031043737802653633</v>
      </c>
      <c r="F24" s="202">
        <f t="shared" si="8"/>
        <v>0.029538499996475558</v>
      </c>
      <c r="G24" s="202">
        <f t="shared" si="8"/>
        <v>0.03122559030625717</v>
      </c>
      <c r="H24" s="282">
        <f t="shared" si="8"/>
        <v>0.029668655724660396</v>
      </c>
      <c r="I24" s="343">
        <f t="shared" si="8"/>
        <v>0.020177350531475353</v>
      </c>
      <c r="J24" s="203">
        <f t="shared" si="8"/>
        <v>0.022931187337602563</v>
      </c>
      <c r="K24" s="203">
        <f t="shared" si="8"/>
        <v>0.019799461708273954</v>
      </c>
      <c r="L24" s="203">
        <f t="shared" si="8"/>
        <v>0.020441231896946816</v>
      </c>
      <c r="M24" s="203">
        <f t="shared" si="8"/>
        <v>0.020429417906964887</v>
      </c>
      <c r="N24" s="344">
        <f t="shared" si="8"/>
        <v>0.01983022080815303</v>
      </c>
      <c r="O24" s="308">
        <f t="shared" si="8"/>
        <v>0.012523971747458375</v>
      </c>
      <c r="P24" s="204">
        <f t="shared" si="8"/>
        <v>0.015137463180547862</v>
      </c>
      <c r="Q24" s="204">
        <f t="shared" si="8"/>
        <v>0.016857234313330242</v>
      </c>
      <c r="R24" s="204">
        <f t="shared" si="8"/>
        <v>0.014448267769128331</v>
      </c>
      <c r="S24" s="204">
        <f t="shared" si="8"/>
        <v>0.014807834547307412</v>
      </c>
      <c r="T24" s="204">
        <f t="shared" si="8"/>
        <v>0.014940989489792533</v>
      </c>
      <c r="U24" s="370">
        <f t="shared" si="8"/>
        <v>0.015037942631973562</v>
      </c>
      <c r="V24" s="205">
        <f t="shared" si="8"/>
        <v>0.03962483706732053</v>
      </c>
      <c r="W24" s="206">
        <f t="shared" si="8"/>
        <v>0.0387851909680945</v>
      </c>
      <c r="X24" s="206">
        <f t="shared" si="8"/>
        <v>0.04201538786155263</v>
      </c>
      <c r="Y24" s="206">
        <f t="shared" si="8"/>
        <v>0.03472835999843246</v>
      </c>
      <c r="Z24" s="206">
        <f t="shared" si="8"/>
        <v>0.05260438023343987</v>
      </c>
      <c r="AA24" s="207">
        <f t="shared" si="8"/>
        <v>0.04017115586762967</v>
      </c>
      <c r="AB24" s="388">
        <f t="shared" si="8"/>
        <v>0.03962483706732053</v>
      </c>
      <c r="AC24" s="208">
        <f t="shared" si="8"/>
        <v>0.0387851909680945</v>
      </c>
      <c r="AD24" s="208">
        <f t="shared" si="8"/>
        <v>0.04201538786155263</v>
      </c>
      <c r="AE24" s="208">
        <f t="shared" si="8"/>
        <v>0.03472835999843246</v>
      </c>
      <c r="AF24" s="208">
        <f t="shared" si="8"/>
        <v>0.05260438023343987</v>
      </c>
      <c r="AG24" s="209">
        <f t="shared" si="8"/>
        <v>0.04017115586762967</v>
      </c>
    </row>
    <row r="25" spans="1:33" ht="13.5" thickBot="1">
      <c r="A25" s="242"/>
      <c r="B25" s="85"/>
      <c r="C25" s="33"/>
      <c r="D25" s="34"/>
      <c r="E25" s="34"/>
      <c r="F25" s="34"/>
      <c r="G25" s="34"/>
      <c r="H25" s="283"/>
      <c r="I25" s="345"/>
      <c r="J25" s="52"/>
      <c r="K25" s="52"/>
      <c r="L25" s="52"/>
      <c r="M25" s="52"/>
      <c r="N25" s="346"/>
      <c r="O25" s="309"/>
      <c r="P25" s="60"/>
      <c r="Q25" s="61"/>
      <c r="R25" s="61"/>
      <c r="S25" s="61"/>
      <c r="T25" s="61"/>
      <c r="U25" s="371"/>
      <c r="V25" s="105"/>
      <c r="W25" s="113"/>
      <c r="X25" s="113"/>
      <c r="Y25" s="113"/>
      <c r="Z25" s="113"/>
      <c r="AA25" s="210"/>
      <c r="AB25" s="381"/>
      <c r="AC25" s="190"/>
      <c r="AD25" s="190"/>
      <c r="AE25" s="190"/>
      <c r="AF25" s="190"/>
      <c r="AG25" s="191"/>
    </row>
    <row r="26" spans="1:33" ht="12.75">
      <c r="A26" s="241" t="s">
        <v>11</v>
      </c>
      <c r="B26" s="152" t="s">
        <v>12</v>
      </c>
      <c r="C26" s="43">
        <f>'Données Flandre'!C28</f>
        <v>117</v>
      </c>
      <c r="D26" s="44">
        <f>'Données Flandre'!D28</f>
        <v>69.42</v>
      </c>
      <c r="E26" s="44">
        <f>'Données Flandre'!E28</f>
        <v>121.62</v>
      </c>
      <c r="F26" s="44">
        <f>'Données Flandre'!F28</f>
        <v>127.55</v>
      </c>
      <c r="G26" s="44">
        <f>'Données Flandre'!G28</f>
        <v>119.52</v>
      </c>
      <c r="H26" s="284">
        <f>'Données Flandre'!H28</f>
        <v>109.91</v>
      </c>
      <c r="I26" s="347">
        <f>'Données Flandre'!I28</f>
        <v>74</v>
      </c>
      <c r="J26" s="211">
        <f>'Données Flandre'!J28</f>
        <v>26.05</v>
      </c>
      <c r="K26" s="211">
        <f>'Données Flandre'!K28</f>
        <v>64.89</v>
      </c>
      <c r="L26" s="211">
        <f>'Données Flandre'!L28</f>
        <v>71.51</v>
      </c>
      <c r="M26" s="211">
        <f>'Données Flandre'!M28</f>
        <v>82.04</v>
      </c>
      <c r="N26" s="348">
        <f>'Données Flandre'!N28</f>
        <v>69.96</v>
      </c>
      <c r="O26" s="310">
        <f>'Données Flandre'!O28</f>
        <v>60</v>
      </c>
      <c r="P26" s="212">
        <f>'Données Flandre'!P28</f>
        <v>32</v>
      </c>
      <c r="Q26" s="212">
        <f>'Données Flandre'!Q28</f>
        <v>19.84</v>
      </c>
      <c r="R26" s="212">
        <f>'Données Flandre'!R28</f>
        <v>40.51</v>
      </c>
      <c r="S26" s="212">
        <f>'Données Flandre'!S28</f>
        <v>42</v>
      </c>
      <c r="T26" s="212">
        <f>'Données Flandre'!T28</f>
        <v>33.63</v>
      </c>
      <c r="U26" s="372">
        <f>'Données Flandre'!U28</f>
        <v>29.5</v>
      </c>
      <c r="V26" s="213">
        <f>'Données Flandre'!V28</f>
        <v>88.8</v>
      </c>
      <c r="W26" s="214">
        <f>'Données Flandre'!W28</f>
        <v>88.8</v>
      </c>
      <c r="X26" s="214">
        <f>'Données Flandre'!X28</f>
        <v>88.8</v>
      </c>
      <c r="Y26" s="214">
        <f>'Données Flandre'!Y28</f>
        <v>88.8</v>
      </c>
      <c r="Z26" s="214">
        <f>'Données Flandre'!Z28</f>
        <v>88.8</v>
      </c>
      <c r="AA26" s="215">
        <f>'Données Flandre'!AA28</f>
        <v>88.8</v>
      </c>
      <c r="AB26" s="389">
        <f>'Données Flandre'!AB28</f>
        <v>88.8</v>
      </c>
      <c r="AC26" s="216">
        <f>'Données Flandre'!AC28</f>
        <v>88.8</v>
      </c>
      <c r="AD26" s="216">
        <f>'Données Flandre'!AD28</f>
        <v>88.8</v>
      </c>
      <c r="AE26" s="216">
        <f>'Données Flandre'!AE28</f>
        <v>88.8</v>
      </c>
      <c r="AF26" s="216">
        <f>'Données Flandre'!AF28</f>
        <v>88.8</v>
      </c>
      <c r="AG26" s="217">
        <f>'Données Flandre'!AG28</f>
        <v>88.8</v>
      </c>
    </row>
    <row r="27" spans="1:33" ht="12.75">
      <c r="A27" s="242"/>
      <c r="B27" s="85" t="s">
        <v>27</v>
      </c>
      <c r="C27" s="157">
        <f>'Données Flandre'!C29</f>
        <v>5269</v>
      </c>
      <c r="D27" s="81">
        <f>'Données Flandre'!D29</f>
        <v>5269</v>
      </c>
      <c r="E27" s="81">
        <f>'Données Flandre'!E29</f>
        <v>5269</v>
      </c>
      <c r="F27" s="81">
        <f>'Données Flandre'!F29</f>
        <v>5269</v>
      </c>
      <c r="G27" s="81">
        <f>'Données Flandre'!G29</f>
        <v>5269</v>
      </c>
      <c r="H27" s="279">
        <f>'Données Flandre'!H29</f>
        <v>5269</v>
      </c>
      <c r="I27" s="338">
        <f>'Données Flandre'!I29</f>
        <v>5269</v>
      </c>
      <c r="J27" s="91">
        <f>'Données Flandre'!J29</f>
        <v>5269</v>
      </c>
      <c r="K27" s="91">
        <f>'Données Flandre'!K29</f>
        <v>5269</v>
      </c>
      <c r="L27" s="91">
        <f>'Données Flandre'!L29</f>
        <v>5269</v>
      </c>
      <c r="M27" s="91">
        <f>'Données Flandre'!M29</f>
        <v>5269</v>
      </c>
      <c r="N27" s="339">
        <f>'Données Flandre'!N29</f>
        <v>5269</v>
      </c>
      <c r="O27" s="311">
        <f>'Données Flandre'!O29</f>
        <v>5269</v>
      </c>
      <c r="P27" s="97">
        <f>'Données Flandre'!P29</f>
        <v>5269</v>
      </c>
      <c r="Q27" s="97">
        <f>'Données Flandre'!Q29</f>
        <v>5269</v>
      </c>
      <c r="R27" s="97">
        <f>'Données Flandre'!R29</f>
        <v>5269</v>
      </c>
      <c r="S27" s="97">
        <f>'Données Flandre'!S29</f>
        <v>5269</v>
      </c>
      <c r="T27" s="97">
        <f>'Données Flandre'!T29</f>
        <v>5269</v>
      </c>
      <c r="U27" s="367">
        <f>'Données Flandre'!U29</f>
        <v>5269</v>
      </c>
      <c r="V27" s="170">
        <f>'Données Flandre'!V29</f>
        <v>5269</v>
      </c>
      <c r="W27" s="118">
        <f>'Données Flandre'!W29</f>
        <v>5269</v>
      </c>
      <c r="X27" s="118">
        <f>'Données Flandre'!X29</f>
        <v>5269</v>
      </c>
      <c r="Y27" s="118">
        <f>'Données Flandre'!Y29</f>
        <v>5269</v>
      </c>
      <c r="Z27" s="118">
        <f>'Données Flandre'!Z29</f>
        <v>5269</v>
      </c>
      <c r="AA27" s="171">
        <f>'Données Flandre'!AA29</f>
        <v>5269</v>
      </c>
      <c r="AB27" s="385">
        <f>'Données Flandre'!AB29</f>
        <v>5269</v>
      </c>
      <c r="AC27" s="132">
        <f>'Données Flandre'!AC29</f>
        <v>5269</v>
      </c>
      <c r="AD27" s="132">
        <f>'Données Flandre'!AD29</f>
        <v>5269</v>
      </c>
      <c r="AE27" s="132">
        <f>'Données Flandre'!AE29</f>
        <v>5269</v>
      </c>
      <c r="AF27" s="132">
        <f>'Données Flandre'!AF29</f>
        <v>5269</v>
      </c>
      <c r="AG27" s="182">
        <f>'Données Flandre'!AG29</f>
        <v>5269</v>
      </c>
    </row>
    <row r="28" spans="1:33" ht="12.75">
      <c r="A28" s="242"/>
      <c r="B28" s="85" t="s">
        <v>7</v>
      </c>
      <c r="C28" s="158">
        <f aca="true" t="shared" si="9" ref="C28:AG28">C26*C27</f>
        <v>616473</v>
      </c>
      <c r="D28" s="82">
        <f t="shared" si="9"/>
        <v>365773.98</v>
      </c>
      <c r="E28" s="82">
        <f t="shared" si="9"/>
        <v>640815.78</v>
      </c>
      <c r="F28" s="82">
        <f t="shared" si="9"/>
        <v>672060.95</v>
      </c>
      <c r="G28" s="82">
        <f t="shared" si="9"/>
        <v>629750.88</v>
      </c>
      <c r="H28" s="280">
        <f t="shared" si="9"/>
        <v>579115.79</v>
      </c>
      <c r="I28" s="264">
        <f t="shared" si="9"/>
        <v>389906</v>
      </c>
      <c r="J28" s="92">
        <f t="shared" si="9"/>
        <v>137257.45</v>
      </c>
      <c r="K28" s="92">
        <f t="shared" si="9"/>
        <v>341905.41</v>
      </c>
      <c r="L28" s="92">
        <f t="shared" si="9"/>
        <v>376786.19</v>
      </c>
      <c r="M28" s="92">
        <f t="shared" si="9"/>
        <v>432268.76</v>
      </c>
      <c r="N28" s="340">
        <f t="shared" si="9"/>
        <v>368619.24</v>
      </c>
      <c r="O28" s="312">
        <f t="shared" si="9"/>
        <v>316140</v>
      </c>
      <c r="P28" s="98">
        <f t="shared" si="9"/>
        <v>168608</v>
      </c>
      <c r="Q28" s="98">
        <f t="shared" si="9"/>
        <v>104536.96</v>
      </c>
      <c r="R28" s="98">
        <f t="shared" si="9"/>
        <v>213447.19</v>
      </c>
      <c r="S28" s="98">
        <f t="shared" si="9"/>
        <v>221298</v>
      </c>
      <c r="T28" s="98">
        <f t="shared" si="9"/>
        <v>177196.47</v>
      </c>
      <c r="U28" s="368">
        <f t="shared" si="9"/>
        <v>155435.5</v>
      </c>
      <c r="V28" s="172">
        <f t="shared" si="9"/>
        <v>467887.2</v>
      </c>
      <c r="W28" s="119">
        <f t="shared" si="9"/>
        <v>467887.2</v>
      </c>
      <c r="X28" s="119">
        <f t="shared" si="9"/>
        <v>467887.2</v>
      </c>
      <c r="Y28" s="119">
        <f t="shared" si="9"/>
        <v>467887.2</v>
      </c>
      <c r="Z28" s="119">
        <f t="shared" si="9"/>
        <v>467887.2</v>
      </c>
      <c r="AA28" s="173">
        <f t="shared" si="9"/>
        <v>467887.2</v>
      </c>
      <c r="AB28" s="386">
        <f t="shared" si="9"/>
        <v>467887.2</v>
      </c>
      <c r="AC28" s="133">
        <f t="shared" si="9"/>
        <v>467887.2</v>
      </c>
      <c r="AD28" s="133">
        <f t="shared" si="9"/>
        <v>467887.2</v>
      </c>
      <c r="AE28" s="133">
        <f t="shared" si="9"/>
        <v>467887.2</v>
      </c>
      <c r="AF28" s="133">
        <f t="shared" si="9"/>
        <v>467887.2</v>
      </c>
      <c r="AG28" s="183">
        <f t="shared" si="9"/>
        <v>467887.2</v>
      </c>
    </row>
    <row r="29" spans="1:33" ht="12.75">
      <c r="A29" s="242"/>
      <c r="B29" s="85" t="s">
        <v>116</v>
      </c>
      <c r="C29" s="158">
        <f>C28/C9</f>
        <v>84122.50246544993</v>
      </c>
      <c r="D29" s="82">
        <f aca="true" t="shared" si="10" ref="D29:AG29">D28/D9</f>
        <v>60372.01246214514</v>
      </c>
      <c r="E29" s="82">
        <f t="shared" si="10"/>
        <v>89470.69501995029</v>
      </c>
      <c r="F29" s="82">
        <f t="shared" si="10"/>
        <v>89283.39699955282</v>
      </c>
      <c r="G29" s="82">
        <f t="shared" si="10"/>
        <v>88440.87832096964</v>
      </c>
      <c r="H29" s="280">
        <f t="shared" si="10"/>
        <v>77274.62072285762</v>
      </c>
      <c r="I29" s="264">
        <f t="shared" si="10"/>
        <v>21949.24785999534</v>
      </c>
      <c r="J29" s="92">
        <f t="shared" si="10"/>
        <v>8781.284627412242</v>
      </c>
      <c r="K29" s="92">
        <f t="shared" si="10"/>
        <v>18886.6504041867</v>
      </c>
      <c r="L29" s="92">
        <f t="shared" si="10"/>
        <v>21488.08074978357</v>
      </c>
      <c r="M29" s="92">
        <f t="shared" si="10"/>
        <v>24637.99872326843</v>
      </c>
      <c r="N29" s="340">
        <f t="shared" si="10"/>
        <v>20393.93989689592</v>
      </c>
      <c r="O29" s="268">
        <f t="shared" si="10"/>
        <v>20014.94124797407</v>
      </c>
      <c r="P29" s="98">
        <f t="shared" si="10"/>
        <v>16733.773922156906</v>
      </c>
      <c r="Q29" s="98">
        <f t="shared" si="10"/>
        <v>11553.639447000696</v>
      </c>
      <c r="R29" s="98">
        <f t="shared" si="10"/>
        <v>20219.427009228402</v>
      </c>
      <c r="S29" s="98">
        <f t="shared" si="10"/>
        <v>21484.817193911887</v>
      </c>
      <c r="T29" s="98">
        <f t="shared" si="10"/>
        <v>17357.894590419975</v>
      </c>
      <c r="U29" s="368">
        <f t="shared" si="10"/>
        <v>15325.027369729552</v>
      </c>
      <c r="V29" s="172">
        <f t="shared" si="10"/>
        <v>142703.79079704641</v>
      </c>
      <c r="W29" s="119">
        <f t="shared" si="10"/>
        <v>139679.91258944804</v>
      </c>
      <c r="X29" s="119">
        <f t="shared" si="10"/>
        <v>151313.0542206469</v>
      </c>
      <c r="Y29" s="119">
        <f t="shared" si="10"/>
        <v>125069.75388999228</v>
      </c>
      <c r="Z29" s="119">
        <f t="shared" si="10"/>
        <v>189447.95808465668</v>
      </c>
      <c r="AA29" s="173">
        <f t="shared" si="10"/>
        <v>144671.28819407942</v>
      </c>
      <c r="AB29" s="386">
        <f t="shared" si="10"/>
        <v>142703.79079704641</v>
      </c>
      <c r="AC29" s="133">
        <f t="shared" si="10"/>
        <v>139679.91258944804</v>
      </c>
      <c r="AD29" s="133">
        <f t="shared" si="10"/>
        <v>151313.0542206469</v>
      </c>
      <c r="AE29" s="133">
        <f t="shared" si="10"/>
        <v>125069.75388999228</v>
      </c>
      <c r="AF29" s="133">
        <f t="shared" si="10"/>
        <v>189447.95808465668</v>
      </c>
      <c r="AG29" s="183">
        <f t="shared" si="10"/>
        <v>144671.28819407942</v>
      </c>
    </row>
    <row r="30" spans="1:33" ht="12.75">
      <c r="A30" s="242"/>
      <c r="B30" s="85" t="s">
        <v>40</v>
      </c>
      <c r="C30" s="39">
        <f aca="true" t="shared" si="11" ref="C30:AG30">C28/C83</f>
        <v>5.166759705566761</v>
      </c>
      <c r="D30" s="80">
        <f t="shared" si="11"/>
        <v>3.70801714394431</v>
      </c>
      <c r="E30" s="80">
        <f t="shared" si="11"/>
        <v>5.49524286974217</v>
      </c>
      <c r="F30" s="80">
        <f t="shared" si="11"/>
        <v>5.483739124176355</v>
      </c>
      <c r="G30" s="80">
        <f t="shared" si="11"/>
        <v>5.431992071579118</v>
      </c>
      <c r="H30" s="277">
        <f t="shared" si="11"/>
        <v>4.746166422923466</v>
      </c>
      <c r="I30" s="265">
        <f t="shared" si="11"/>
        <v>1.646194797272796</v>
      </c>
      <c r="J30" s="90">
        <f t="shared" si="11"/>
        <v>0.6585968302524188</v>
      </c>
      <c r="K30" s="90">
        <f t="shared" si="11"/>
        <v>1.4164998195655212</v>
      </c>
      <c r="L30" s="90">
        <f t="shared" si="11"/>
        <v>1.6116072386308613</v>
      </c>
      <c r="M30" s="90">
        <f t="shared" si="11"/>
        <v>1.8478512599687271</v>
      </c>
      <c r="N30" s="335">
        <f t="shared" si="11"/>
        <v>1.5295466144584005</v>
      </c>
      <c r="O30" s="306" t="e">
        <f t="shared" si="11"/>
        <v>#DIV/0!</v>
      </c>
      <c r="P30" s="96">
        <f t="shared" si="11"/>
        <v>0.9115708194532448</v>
      </c>
      <c r="Q30" s="96">
        <f t="shared" si="11"/>
        <v>0.6293834628914503</v>
      </c>
      <c r="R30" s="96">
        <f t="shared" si="11"/>
        <v>1.1014514558053548</v>
      </c>
      <c r="S30" s="96">
        <f t="shared" si="11"/>
        <v>1.1703834715566073</v>
      </c>
      <c r="T30" s="96">
        <f t="shared" si="11"/>
        <v>0.9455697363534523</v>
      </c>
      <c r="U30" s="365">
        <f t="shared" si="11"/>
        <v>0.8348294785476057</v>
      </c>
      <c r="V30" s="109">
        <f t="shared" si="11"/>
        <v>5.140867216297824</v>
      </c>
      <c r="W30" s="117">
        <f t="shared" si="11"/>
        <v>5.0319327846566315</v>
      </c>
      <c r="X30" s="117">
        <f t="shared" si="11"/>
        <v>5.451013708158051</v>
      </c>
      <c r="Y30" s="117">
        <f t="shared" si="11"/>
        <v>4.505605589958906</v>
      </c>
      <c r="Z30" s="117">
        <f t="shared" si="11"/>
        <v>6.824813773147037</v>
      </c>
      <c r="AA30" s="168">
        <f t="shared" si="11"/>
        <v>5.211745802003675</v>
      </c>
      <c r="AB30" s="383">
        <f t="shared" si="11"/>
        <v>5.419817348919347</v>
      </c>
      <c r="AC30" s="126">
        <f t="shared" si="11"/>
        <v>5.304971993522524</v>
      </c>
      <c r="AD30" s="126">
        <f t="shared" si="11"/>
        <v>5.746792792276754</v>
      </c>
      <c r="AE30" s="126">
        <f t="shared" si="11"/>
        <v>4.750085601594845</v>
      </c>
      <c r="AF30" s="126">
        <f t="shared" si="11"/>
        <v>7.195137033219015</v>
      </c>
      <c r="AG30" s="180">
        <f t="shared" si="11"/>
        <v>5.494541898749693</v>
      </c>
    </row>
    <row r="31" spans="1:33" ht="12.75">
      <c r="A31" s="242"/>
      <c r="B31" s="85" t="s">
        <v>30</v>
      </c>
      <c r="C31" s="159">
        <f>'Données Flandre'!C30</f>
        <v>49.17</v>
      </c>
      <c r="D31" s="83">
        <f>'Données Flandre'!D30</f>
        <v>49.17</v>
      </c>
      <c r="E31" s="83">
        <f>'Données Flandre'!E30</f>
        <v>49.17</v>
      </c>
      <c r="F31" s="83">
        <f>'Données Flandre'!F30</f>
        <v>49.17</v>
      </c>
      <c r="G31" s="83">
        <f>'Données Flandre'!G30</f>
        <v>49.17</v>
      </c>
      <c r="H31" s="281">
        <f>'Données Flandre'!H30</f>
        <v>49.17</v>
      </c>
      <c r="I31" s="341">
        <f>'Données Flandre'!I30</f>
        <v>49.17</v>
      </c>
      <c r="J31" s="54">
        <f>'Données Flandre'!J30</f>
        <v>49.17</v>
      </c>
      <c r="K31" s="54">
        <f>'Données Flandre'!K30</f>
        <v>49.17</v>
      </c>
      <c r="L31" s="54">
        <f>'Données Flandre'!L30</f>
        <v>49.17</v>
      </c>
      <c r="M31" s="54">
        <f>'Données Flandre'!M30</f>
        <v>49.17</v>
      </c>
      <c r="N31" s="342">
        <f>'Données Flandre'!N30</f>
        <v>49.17</v>
      </c>
      <c r="O31" s="313">
        <f>'Données Flandre'!O30</f>
        <v>49.17</v>
      </c>
      <c r="P31" s="99">
        <f>'Données Flandre'!P30</f>
        <v>49.17</v>
      </c>
      <c r="Q31" s="99">
        <f>'Données Flandre'!Q30</f>
        <v>49.17</v>
      </c>
      <c r="R31" s="99">
        <f>'Données Flandre'!R30</f>
        <v>49.17</v>
      </c>
      <c r="S31" s="99">
        <f>'Données Flandre'!S30</f>
        <v>49.17</v>
      </c>
      <c r="T31" s="99">
        <f>'Données Flandre'!T30</f>
        <v>49.17</v>
      </c>
      <c r="U31" s="369">
        <f>'Données Flandre'!U30</f>
        <v>49.17</v>
      </c>
      <c r="V31" s="174">
        <f>'Données Flandre'!V30</f>
        <v>49.17</v>
      </c>
      <c r="W31" s="120">
        <f>'Données Flandre'!W30</f>
        <v>49.17</v>
      </c>
      <c r="X31" s="120">
        <f>'Données Flandre'!X30</f>
        <v>49.17</v>
      </c>
      <c r="Y31" s="120">
        <f>'Données Flandre'!Y30</f>
        <v>49.17</v>
      </c>
      <c r="Z31" s="120">
        <f>'Données Flandre'!Z30</f>
        <v>49.17</v>
      </c>
      <c r="AA31" s="175">
        <f>'Données Flandre'!AA30</f>
        <v>49.17</v>
      </c>
      <c r="AB31" s="387">
        <f>'Données Flandre'!AB30</f>
        <v>49.17</v>
      </c>
      <c r="AC31" s="134">
        <f>'Données Flandre'!AC30</f>
        <v>49.17</v>
      </c>
      <c r="AD31" s="134">
        <f>'Données Flandre'!AD30</f>
        <v>49.17</v>
      </c>
      <c r="AE31" s="134">
        <f>'Données Flandre'!AE30</f>
        <v>49.17</v>
      </c>
      <c r="AF31" s="134">
        <f>'Données Flandre'!AF30</f>
        <v>49.17</v>
      </c>
      <c r="AG31" s="184">
        <f>'Données Flandre'!AG30</f>
        <v>49.17</v>
      </c>
    </row>
    <row r="32" spans="1:33" ht="12.75">
      <c r="A32" s="242"/>
      <c r="B32" s="85" t="s">
        <v>8</v>
      </c>
      <c r="C32" s="158">
        <f aca="true" t="shared" si="12" ref="C32:AG32">C26*C31</f>
        <v>5752.89</v>
      </c>
      <c r="D32" s="82">
        <f t="shared" si="12"/>
        <v>3413.3814</v>
      </c>
      <c r="E32" s="82">
        <f t="shared" si="12"/>
        <v>5980.0554</v>
      </c>
      <c r="F32" s="82">
        <f t="shared" si="12"/>
        <v>6271.6335</v>
      </c>
      <c r="G32" s="82">
        <f t="shared" si="12"/>
        <v>5876.7984</v>
      </c>
      <c r="H32" s="280">
        <f t="shared" si="12"/>
        <v>5404.2747</v>
      </c>
      <c r="I32" s="264">
        <f t="shared" si="12"/>
        <v>3638.58</v>
      </c>
      <c r="J32" s="92">
        <f t="shared" si="12"/>
        <v>1280.8785</v>
      </c>
      <c r="K32" s="92">
        <f t="shared" si="12"/>
        <v>3190.6413000000002</v>
      </c>
      <c r="L32" s="92">
        <f t="shared" si="12"/>
        <v>3516.1467000000002</v>
      </c>
      <c r="M32" s="92">
        <f t="shared" si="12"/>
        <v>4033.9068000000007</v>
      </c>
      <c r="N32" s="340">
        <f t="shared" si="12"/>
        <v>3439.9332</v>
      </c>
      <c r="O32" s="312">
        <f t="shared" si="12"/>
        <v>2950.2000000000003</v>
      </c>
      <c r="P32" s="98">
        <f t="shared" si="12"/>
        <v>1573.44</v>
      </c>
      <c r="Q32" s="98">
        <f t="shared" si="12"/>
        <v>975.5328000000001</v>
      </c>
      <c r="R32" s="98">
        <f t="shared" si="12"/>
        <v>1991.8767</v>
      </c>
      <c r="S32" s="98">
        <f t="shared" si="12"/>
        <v>2065.14</v>
      </c>
      <c r="T32" s="98">
        <f t="shared" si="12"/>
        <v>1653.5871000000002</v>
      </c>
      <c r="U32" s="368">
        <f t="shared" si="12"/>
        <v>1450.515</v>
      </c>
      <c r="V32" s="172">
        <f t="shared" si="12"/>
        <v>4366.296</v>
      </c>
      <c r="W32" s="119">
        <f t="shared" si="12"/>
        <v>4366.296</v>
      </c>
      <c r="X32" s="119">
        <f t="shared" si="12"/>
        <v>4366.296</v>
      </c>
      <c r="Y32" s="119">
        <f t="shared" si="12"/>
        <v>4366.296</v>
      </c>
      <c r="Z32" s="119">
        <f t="shared" si="12"/>
        <v>4366.296</v>
      </c>
      <c r="AA32" s="173">
        <f t="shared" si="12"/>
        <v>4366.296</v>
      </c>
      <c r="AB32" s="386">
        <f t="shared" si="12"/>
        <v>4366.296</v>
      </c>
      <c r="AC32" s="133">
        <f t="shared" si="12"/>
        <v>4366.296</v>
      </c>
      <c r="AD32" s="133">
        <f t="shared" si="12"/>
        <v>4366.296</v>
      </c>
      <c r="AE32" s="133">
        <f t="shared" si="12"/>
        <v>4366.296</v>
      </c>
      <c r="AF32" s="133">
        <f t="shared" si="12"/>
        <v>4366.296</v>
      </c>
      <c r="AG32" s="183">
        <f t="shared" si="12"/>
        <v>4366.296</v>
      </c>
    </row>
    <row r="33" spans="1:33" ht="13.5" thickBot="1">
      <c r="A33" s="243"/>
      <c r="B33" s="153" t="s">
        <v>108</v>
      </c>
      <c r="C33" s="201">
        <f aca="true" t="shared" si="13" ref="C33:AG33">C32/C10</f>
        <v>0.04617801621276694</v>
      </c>
      <c r="D33" s="202">
        <f t="shared" si="13"/>
        <v>0.03314047595551871</v>
      </c>
      <c r="E33" s="202">
        <f t="shared" si="13"/>
        <v>0.04911384093567209</v>
      </c>
      <c r="F33" s="202">
        <f t="shared" si="13"/>
        <v>0.049011025984035506</v>
      </c>
      <c r="G33" s="202">
        <f t="shared" si="13"/>
        <v>0.04854853568644655</v>
      </c>
      <c r="H33" s="282">
        <f t="shared" si="13"/>
        <v>0.04241895549934588</v>
      </c>
      <c r="I33" s="343">
        <f t="shared" si="13"/>
        <v>0.012048770469627797</v>
      </c>
      <c r="J33" s="203">
        <f t="shared" si="13"/>
        <v>0.004820378519529992</v>
      </c>
      <c r="K33" s="203">
        <f t="shared" si="13"/>
        <v>0.01036759515003249</v>
      </c>
      <c r="L33" s="203">
        <f t="shared" si="13"/>
        <v>0.011795618439338395</v>
      </c>
      <c r="M33" s="203">
        <f t="shared" si="13"/>
        <v>0.013524727286382156</v>
      </c>
      <c r="N33" s="344">
        <f t="shared" si="13"/>
        <v>0.01119500323457261</v>
      </c>
      <c r="O33" s="314">
        <f t="shared" si="13"/>
        <v>0.01131989465153971</v>
      </c>
      <c r="P33" s="204">
        <f t="shared" si="13"/>
        <v>0.0072971308442473</v>
      </c>
      <c r="Q33" s="204">
        <f t="shared" si="13"/>
        <v>0.0050382190630883185</v>
      </c>
      <c r="R33" s="204">
        <f t="shared" si="13"/>
        <v>0.008817126678560373</v>
      </c>
      <c r="S33" s="204">
        <f t="shared" si="13"/>
        <v>0.009368927951221014</v>
      </c>
      <c r="T33" s="204">
        <f t="shared" si="13"/>
        <v>0.00756929241402233</v>
      </c>
      <c r="U33" s="370">
        <f t="shared" si="13"/>
        <v>0.0066828158686019455</v>
      </c>
      <c r="V33" s="205">
        <f t="shared" si="13"/>
        <v>0.050252959771757005</v>
      </c>
      <c r="W33" s="206">
        <f t="shared" si="13"/>
        <v>0.04918810487846794</v>
      </c>
      <c r="X33" s="206">
        <f t="shared" si="13"/>
        <v>0.05328470101755164</v>
      </c>
      <c r="Y33" s="206">
        <f t="shared" si="13"/>
        <v>0.0440431559371541</v>
      </c>
      <c r="Z33" s="206">
        <f t="shared" si="13"/>
        <v>0.06671385926958012</v>
      </c>
      <c r="AA33" s="207">
        <f t="shared" si="13"/>
        <v>0.050945811496240986</v>
      </c>
      <c r="AB33" s="388">
        <f t="shared" si="13"/>
        <v>0.050252959771757005</v>
      </c>
      <c r="AC33" s="208">
        <f t="shared" si="13"/>
        <v>0.04918810487846794</v>
      </c>
      <c r="AD33" s="208">
        <f t="shared" si="13"/>
        <v>0.05328470101755164</v>
      </c>
      <c r="AE33" s="208">
        <f t="shared" si="13"/>
        <v>0.0440431559371541</v>
      </c>
      <c r="AF33" s="208">
        <f t="shared" si="13"/>
        <v>0.06671385926958012</v>
      </c>
      <c r="AG33" s="209">
        <f t="shared" si="13"/>
        <v>0.050945811496240986</v>
      </c>
    </row>
    <row r="34" spans="1:33" ht="13.5" thickBot="1">
      <c r="A34" s="242"/>
      <c r="B34" s="85"/>
      <c r="C34" s="33"/>
      <c r="D34" s="34"/>
      <c r="E34" s="34"/>
      <c r="F34" s="34"/>
      <c r="G34" s="34"/>
      <c r="H34" s="283"/>
      <c r="I34" s="345"/>
      <c r="J34" s="52"/>
      <c r="K34" s="52"/>
      <c r="L34" s="52"/>
      <c r="M34" s="52"/>
      <c r="N34" s="346"/>
      <c r="O34" s="309"/>
      <c r="P34" s="60"/>
      <c r="Q34" s="61"/>
      <c r="R34" s="61"/>
      <c r="S34" s="61"/>
      <c r="T34" s="61"/>
      <c r="U34" s="371"/>
      <c r="V34" s="105"/>
      <c r="W34" s="113"/>
      <c r="X34" s="113"/>
      <c r="Y34" s="113"/>
      <c r="Z34" s="113"/>
      <c r="AA34" s="210"/>
      <c r="AB34" s="381"/>
      <c r="AC34" s="190"/>
      <c r="AD34" s="190"/>
      <c r="AE34" s="190"/>
      <c r="AF34" s="190"/>
      <c r="AG34" s="191"/>
    </row>
    <row r="35" spans="1:33" ht="12.75">
      <c r="A35" s="241" t="s">
        <v>14</v>
      </c>
      <c r="B35" s="152" t="s">
        <v>32</v>
      </c>
      <c r="C35" s="43">
        <f>'Données Flandre'!C33</f>
        <v>15</v>
      </c>
      <c r="D35" s="44">
        <f>'Données Flandre'!D33</f>
        <v>28</v>
      </c>
      <c r="E35" s="44">
        <f>'Données Flandre'!E33</f>
        <v>15.21</v>
      </c>
      <c r="F35" s="44">
        <f>'Données Flandre'!F33</f>
        <v>5.1</v>
      </c>
      <c r="G35" s="44">
        <f>'Données Flandre'!G33</f>
        <v>13.01</v>
      </c>
      <c r="H35" s="284">
        <f>'Données Flandre'!H33</f>
        <v>13.26</v>
      </c>
      <c r="I35" s="347">
        <f>'Données Flandre'!I33</f>
        <v>125.1</v>
      </c>
      <c r="J35" s="211">
        <f>'Données Flandre'!J33</f>
        <v>56.67</v>
      </c>
      <c r="K35" s="211">
        <f>'Données Flandre'!K33</f>
        <v>108.91</v>
      </c>
      <c r="L35" s="211">
        <f>'Données Flandre'!L33</f>
        <v>61.14</v>
      </c>
      <c r="M35" s="211">
        <f>'Données Flandre'!M33</f>
        <v>77.57</v>
      </c>
      <c r="N35" s="348">
        <f>'Données Flandre'!N33</f>
        <v>151.71</v>
      </c>
      <c r="O35" s="315">
        <f>'Données Flandre'!O33</f>
        <v>79.7</v>
      </c>
      <c r="P35" s="212">
        <f>'Données Flandre'!P33</f>
        <v>39.7</v>
      </c>
      <c r="Q35" s="212">
        <f>'Données Flandre'!Q33</f>
        <v>22.07</v>
      </c>
      <c r="R35" s="212">
        <f>'Données Flandre'!R33</f>
        <v>35.67</v>
      </c>
      <c r="S35" s="212">
        <f>'Données Flandre'!S33</f>
        <v>9.68</v>
      </c>
      <c r="T35" s="212">
        <f>'Données Flandre'!T33</f>
        <v>29.7</v>
      </c>
      <c r="U35" s="372">
        <f>'Données Flandre'!U33</f>
        <v>53.09</v>
      </c>
      <c r="V35" s="213">
        <f>'Données Flandre'!V33</f>
        <v>42.9</v>
      </c>
      <c r="W35" s="214">
        <f>'Données Flandre'!W33</f>
        <v>42.9</v>
      </c>
      <c r="X35" s="214">
        <f>'Données Flandre'!X33</f>
        <v>42.9</v>
      </c>
      <c r="Y35" s="214">
        <f>'Données Flandre'!Y33</f>
        <v>42.9</v>
      </c>
      <c r="Z35" s="214">
        <f>'Données Flandre'!Z33</f>
        <v>42.9</v>
      </c>
      <c r="AA35" s="215">
        <f>'Données Flandre'!AA33</f>
        <v>42.9</v>
      </c>
      <c r="AB35" s="389">
        <f>'Données Flandre'!AB33</f>
        <v>42.9</v>
      </c>
      <c r="AC35" s="216">
        <f>'Données Flandre'!AC33</f>
        <v>42.9</v>
      </c>
      <c r="AD35" s="216">
        <f>'Données Flandre'!AD33</f>
        <v>42.9</v>
      </c>
      <c r="AE35" s="216">
        <f>'Données Flandre'!AE33</f>
        <v>42.9</v>
      </c>
      <c r="AF35" s="216">
        <f>'Données Flandre'!AF33</f>
        <v>42.9</v>
      </c>
      <c r="AG35" s="217">
        <f>'Données Flandre'!AG33</f>
        <v>42.9</v>
      </c>
    </row>
    <row r="36" spans="1:33" ht="12.75">
      <c r="A36" s="242"/>
      <c r="B36" s="85" t="s">
        <v>28</v>
      </c>
      <c r="C36" s="156">
        <f>'Données Flandre'!C34</f>
        <v>583.2</v>
      </c>
      <c r="D36" s="30">
        <f>'Données Flandre'!D34</f>
        <v>583.2</v>
      </c>
      <c r="E36" s="30">
        <f>'Données Flandre'!E34</f>
        <v>583.2</v>
      </c>
      <c r="F36" s="30">
        <f>'Données Flandre'!F34</f>
        <v>583.2</v>
      </c>
      <c r="G36" s="30">
        <f>'Données Flandre'!G34</f>
        <v>583.2</v>
      </c>
      <c r="H36" s="278">
        <f>'Données Flandre'!H34</f>
        <v>583.2</v>
      </c>
      <c r="I36" s="336">
        <f>'Données Flandre'!I34</f>
        <v>583.2</v>
      </c>
      <c r="J36" s="50">
        <f>'Données Flandre'!J34</f>
        <v>583.2</v>
      </c>
      <c r="K36" s="50">
        <f>'Données Flandre'!K34</f>
        <v>583.2</v>
      </c>
      <c r="L36" s="50">
        <f>'Données Flandre'!L34</f>
        <v>583.2</v>
      </c>
      <c r="M36" s="50">
        <f>'Données Flandre'!M34</f>
        <v>583.2</v>
      </c>
      <c r="N36" s="337">
        <f>'Données Flandre'!N34</f>
        <v>583.2</v>
      </c>
      <c r="O36" s="249">
        <f>'Données Flandre'!O34</f>
        <v>583.2</v>
      </c>
      <c r="P36" s="57">
        <f>'Données Flandre'!P34</f>
        <v>583.2</v>
      </c>
      <c r="Q36" s="57">
        <f>'Données Flandre'!Q34</f>
        <v>583.2</v>
      </c>
      <c r="R36" s="57">
        <f>'Données Flandre'!R34</f>
        <v>583.2</v>
      </c>
      <c r="S36" s="57">
        <f>'Données Flandre'!S34</f>
        <v>583.2</v>
      </c>
      <c r="T36" s="57">
        <f>'Données Flandre'!T34</f>
        <v>583.2</v>
      </c>
      <c r="U36" s="366">
        <f>'Données Flandre'!U34</f>
        <v>583.2</v>
      </c>
      <c r="V36" s="112">
        <f>'Données Flandre'!V34</f>
        <v>583.2</v>
      </c>
      <c r="W36" s="107">
        <f>'Données Flandre'!W34</f>
        <v>583.2</v>
      </c>
      <c r="X36" s="107">
        <f>'Données Flandre'!X34</f>
        <v>583.2</v>
      </c>
      <c r="Y36" s="107">
        <f>'Données Flandre'!Y34</f>
        <v>583.2</v>
      </c>
      <c r="Z36" s="107">
        <f>'Données Flandre'!Z34</f>
        <v>583.2</v>
      </c>
      <c r="AA36" s="169">
        <f>'Données Flandre'!AA34</f>
        <v>583.2</v>
      </c>
      <c r="AB36" s="384">
        <f>'Données Flandre'!AB34</f>
        <v>583.2</v>
      </c>
      <c r="AC36" s="124">
        <f>'Données Flandre'!AC34</f>
        <v>583.2</v>
      </c>
      <c r="AD36" s="124">
        <f>'Données Flandre'!AD34</f>
        <v>583.2</v>
      </c>
      <c r="AE36" s="124">
        <f>'Données Flandre'!AE34</f>
        <v>583.2</v>
      </c>
      <c r="AF36" s="124">
        <f>'Données Flandre'!AF34</f>
        <v>583.2</v>
      </c>
      <c r="AG36" s="181">
        <f>'Données Flandre'!AG34</f>
        <v>583.2</v>
      </c>
    </row>
    <row r="37" spans="1:33" ht="12.75">
      <c r="A37" s="242"/>
      <c r="B37" s="85" t="s">
        <v>7</v>
      </c>
      <c r="C37" s="158">
        <f aca="true" t="shared" si="14" ref="C37:AG37">C35*C36</f>
        <v>8748</v>
      </c>
      <c r="D37" s="82">
        <f t="shared" si="14"/>
        <v>16329.600000000002</v>
      </c>
      <c r="E37" s="82">
        <f t="shared" si="14"/>
        <v>8870.472000000002</v>
      </c>
      <c r="F37" s="82">
        <f t="shared" si="14"/>
        <v>2974.32</v>
      </c>
      <c r="G37" s="82">
        <f t="shared" si="14"/>
        <v>7587.432000000001</v>
      </c>
      <c r="H37" s="280">
        <f t="shared" si="14"/>
        <v>7733.232000000001</v>
      </c>
      <c r="I37" s="264">
        <f t="shared" si="14"/>
        <v>72958.32</v>
      </c>
      <c r="J37" s="92">
        <f t="shared" si="14"/>
        <v>33049.944</v>
      </c>
      <c r="K37" s="92">
        <f t="shared" si="14"/>
        <v>63516.312000000005</v>
      </c>
      <c r="L37" s="92">
        <f t="shared" si="14"/>
        <v>35656.848000000005</v>
      </c>
      <c r="M37" s="92">
        <f t="shared" si="14"/>
        <v>45238.824</v>
      </c>
      <c r="N37" s="340">
        <f t="shared" si="14"/>
        <v>88477.27200000001</v>
      </c>
      <c r="O37" s="316">
        <f t="shared" si="14"/>
        <v>46481.04000000001</v>
      </c>
      <c r="P37" s="98">
        <f t="shared" si="14"/>
        <v>23153.040000000005</v>
      </c>
      <c r="Q37" s="98">
        <f t="shared" si="14"/>
        <v>12871.224000000002</v>
      </c>
      <c r="R37" s="98">
        <f t="shared" si="14"/>
        <v>20802.744000000002</v>
      </c>
      <c r="S37" s="98">
        <f t="shared" si="14"/>
        <v>5645.376</v>
      </c>
      <c r="T37" s="98">
        <f t="shared" si="14"/>
        <v>17321.04</v>
      </c>
      <c r="U37" s="368">
        <f t="shared" si="14"/>
        <v>30962.088000000003</v>
      </c>
      <c r="V37" s="172">
        <f t="shared" si="14"/>
        <v>25019.280000000002</v>
      </c>
      <c r="W37" s="119">
        <f t="shared" si="14"/>
        <v>25019.280000000002</v>
      </c>
      <c r="X37" s="119">
        <f t="shared" si="14"/>
        <v>25019.280000000002</v>
      </c>
      <c r="Y37" s="119">
        <f t="shared" si="14"/>
        <v>25019.280000000002</v>
      </c>
      <c r="Z37" s="119">
        <f t="shared" si="14"/>
        <v>25019.280000000002</v>
      </c>
      <c r="AA37" s="173">
        <f t="shared" si="14"/>
        <v>25019.280000000002</v>
      </c>
      <c r="AB37" s="386">
        <f t="shared" si="14"/>
        <v>25019.280000000002</v>
      </c>
      <c r="AC37" s="133">
        <f t="shared" si="14"/>
        <v>25019.280000000002</v>
      </c>
      <c r="AD37" s="133">
        <f t="shared" si="14"/>
        <v>25019.280000000002</v>
      </c>
      <c r="AE37" s="133">
        <f t="shared" si="14"/>
        <v>25019.280000000002</v>
      </c>
      <c r="AF37" s="133">
        <f t="shared" si="14"/>
        <v>25019.280000000002</v>
      </c>
      <c r="AG37" s="183">
        <f t="shared" si="14"/>
        <v>25019.280000000002</v>
      </c>
    </row>
    <row r="38" spans="1:33" ht="12.75">
      <c r="A38" s="242"/>
      <c r="B38" s="85" t="s">
        <v>116</v>
      </c>
      <c r="C38" s="158">
        <f>C37/C9</f>
        <v>1193.7321692397818</v>
      </c>
      <c r="D38" s="82">
        <f aca="true" t="shared" si="15" ref="D38:AG38">D37/D9</f>
        <v>2695.245885729339</v>
      </c>
      <c r="E38" s="82">
        <f t="shared" si="15"/>
        <v>1238.4952427279625</v>
      </c>
      <c r="F38" s="82">
        <f t="shared" si="15"/>
        <v>395.1388536466967</v>
      </c>
      <c r="G38" s="82">
        <f t="shared" si="15"/>
        <v>1065.5628623823939</v>
      </c>
      <c r="H38" s="280">
        <f t="shared" si="15"/>
        <v>1031.8878885375682</v>
      </c>
      <c r="I38" s="264">
        <f t="shared" si="15"/>
        <v>4107.0931176459335</v>
      </c>
      <c r="J38" s="92">
        <f t="shared" si="15"/>
        <v>2114.4277792137004</v>
      </c>
      <c r="K38" s="92">
        <f t="shared" si="15"/>
        <v>3508.603094953218</v>
      </c>
      <c r="L38" s="92">
        <f t="shared" si="15"/>
        <v>2033.5066662256354</v>
      </c>
      <c r="M38" s="92">
        <f t="shared" si="15"/>
        <v>2578.4747617527696</v>
      </c>
      <c r="N38" s="340">
        <f t="shared" si="15"/>
        <v>4895.024381823674</v>
      </c>
      <c r="O38" s="268">
        <f t="shared" si="15"/>
        <v>2942.7319692058354</v>
      </c>
      <c r="P38" s="98">
        <f t="shared" si="15"/>
        <v>2297.860937622508</v>
      </c>
      <c r="Q38" s="98">
        <f t="shared" si="15"/>
        <v>1422.5541027554475</v>
      </c>
      <c r="R38" s="98">
        <f t="shared" si="15"/>
        <v>1970.6024890731246</v>
      </c>
      <c r="S38" s="98">
        <f t="shared" si="15"/>
        <v>548.0839020275715</v>
      </c>
      <c r="T38" s="98">
        <f t="shared" si="15"/>
        <v>1696.7425283158746</v>
      </c>
      <c r="U38" s="368">
        <f t="shared" si="15"/>
        <v>3052.6800249876956</v>
      </c>
      <c r="V38" s="172">
        <f t="shared" si="15"/>
        <v>7630.783870584037</v>
      </c>
      <c r="W38" s="119">
        <f t="shared" si="15"/>
        <v>7469.088368843871</v>
      </c>
      <c r="X38" s="119">
        <f t="shared" si="15"/>
        <v>8091.146052299672</v>
      </c>
      <c r="Y38" s="119">
        <f t="shared" si="15"/>
        <v>6687.840984119263</v>
      </c>
      <c r="Z38" s="119">
        <f t="shared" si="15"/>
        <v>10130.329508369301</v>
      </c>
      <c r="AA38" s="173">
        <f t="shared" si="15"/>
        <v>7735.991639199293</v>
      </c>
      <c r="AB38" s="386">
        <f t="shared" si="15"/>
        <v>7630.783870584037</v>
      </c>
      <c r="AC38" s="133">
        <f t="shared" si="15"/>
        <v>7469.088368843871</v>
      </c>
      <c r="AD38" s="133">
        <f t="shared" si="15"/>
        <v>8091.146052299672</v>
      </c>
      <c r="AE38" s="133">
        <f t="shared" si="15"/>
        <v>6687.840984119263</v>
      </c>
      <c r="AF38" s="133">
        <f t="shared" si="15"/>
        <v>10130.329508369301</v>
      </c>
      <c r="AG38" s="183">
        <f t="shared" si="15"/>
        <v>7735.991639199293</v>
      </c>
    </row>
    <row r="39" spans="1:33" ht="12.75">
      <c r="A39" s="242"/>
      <c r="B39" s="85" t="s">
        <v>40</v>
      </c>
      <c r="C39" s="39">
        <f aca="true" t="shared" si="16" ref="C39:AG39">C37/C83</f>
        <v>0.07331839983956803</v>
      </c>
      <c r="D39" s="80">
        <f t="shared" si="16"/>
        <v>0.16554057987873555</v>
      </c>
      <c r="E39" s="80">
        <f t="shared" si="16"/>
        <v>0.07606772418938805</v>
      </c>
      <c r="F39" s="80">
        <f t="shared" si="16"/>
        <v>0.024269219855461353</v>
      </c>
      <c r="G39" s="80">
        <f t="shared" si="16"/>
        <v>0.06544630865405968</v>
      </c>
      <c r="H39" s="277">
        <f t="shared" si="16"/>
        <v>0.06337800953256219</v>
      </c>
      <c r="I39" s="265">
        <f t="shared" si="16"/>
        <v>0.3080322098191969</v>
      </c>
      <c r="J39" s="90">
        <f t="shared" si="16"/>
        <v>0.1585821997889364</v>
      </c>
      <c r="K39" s="90">
        <f t="shared" si="16"/>
        <v>0.2631454251848994</v>
      </c>
      <c r="L39" s="90">
        <f t="shared" si="16"/>
        <v>0.1525131118620891</v>
      </c>
      <c r="M39" s="90">
        <f t="shared" si="16"/>
        <v>0.19338574901388547</v>
      </c>
      <c r="N39" s="335">
        <f t="shared" si="16"/>
        <v>0.3671270979890118</v>
      </c>
      <c r="O39" s="317" t="e">
        <f t="shared" si="16"/>
        <v>#DIV/0!</v>
      </c>
      <c r="P39" s="96">
        <f t="shared" si="16"/>
        <v>0.12517576654508542</v>
      </c>
      <c r="Q39" s="96">
        <f t="shared" si="16"/>
        <v>0.07749350595972511</v>
      </c>
      <c r="R39" s="96">
        <f t="shared" si="16"/>
        <v>0.10734839218799794</v>
      </c>
      <c r="S39" s="96">
        <f t="shared" si="16"/>
        <v>0.029856820943354</v>
      </c>
      <c r="T39" s="96">
        <f t="shared" si="16"/>
        <v>0.09242989561906963</v>
      </c>
      <c r="U39" s="365">
        <f t="shared" si="16"/>
        <v>0.16629446799338043</v>
      </c>
      <c r="V39" s="109">
        <f t="shared" si="16"/>
        <v>0.27489701861340904</v>
      </c>
      <c r="W39" s="117">
        <f t="shared" si="16"/>
        <v>0.2690719799141844</v>
      </c>
      <c r="X39" s="117">
        <f t="shared" si="16"/>
        <v>0.2914814473408219</v>
      </c>
      <c r="Y39" s="117">
        <f t="shared" si="16"/>
        <v>0.240927744603287</v>
      </c>
      <c r="Z39" s="117">
        <f t="shared" si="16"/>
        <v>0.36494250481360085</v>
      </c>
      <c r="AA39" s="168">
        <f t="shared" si="16"/>
        <v>0.27868710131235586</v>
      </c>
      <c r="AB39" s="383">
        <f t="shared" si="16"/>
        <v>0.2898132879067238</v>
      </c>
      <c r="AC39" s="126">
        <f t="shared" si="16"/>
        <v>0.2836721750415446</v>
      </c>
      <c r="AD39" s="126">
        <f t="shared" si="16"/>
        <v>0.30729760927837724</v>
      </c>
      <c r="AE39" s="126">
        <f t="shared" si="16"/>
        <v>0.2540007969661703</v>
      </c>
      <c r="AF39" s="126">
        <f t="shared" si="16"/>
        <v>0.3847447591480935</v>
      </c>
      <c r="AG39" s="180">
        <f t="shared" si="16"/>
        <v>0.2938090254158486</v>
      </c>
    </row>
    <row r="40" spans="1:33" ht="12.75">
      <c r="A40" s="242"/>
      <c r="B40" s="85" t="s">
        <v>29</v>
      </c>
      <c r="C40" s="39">
        <f>'Données Flandre'!C35</f>
        <v>9.73</v>
      </c>
      <c r="D40" s="80">
        <f>'Données Flandre'!D35</f>
        <v>9.73</v>
      </c>
      <c r="E40" s="80">
        <f>'Données Flandre'!E35</f>
        <v>9.73</v>
      </c>
      <c r="F40" s="80">
        <f>'Données Flandre'!F35</f>
        <v>9.73</v>
      </c>
      <c r="G40" s="80">
        <f>'Données Flandre'!G35</f>
        <v>9.73</v>
      </c>
      <c r="H40" s="277">
        <f>'Données Flandre'!H35</f>
        <v>9.73</v>
      </c>
      <c r="I40" s="265">
        <f>'Données Flandre'!I35</f>
        <v>9.73</v>
      </c>
      <c r="J40" s="90">
        <f>'Données Flandre'!J35</f>
        <v>9.73</v>
      </c>
      <c r="K40" s="90">
        <f>'Données Flandre'!K35</f>
        <v>9.73</v>
      </c>
      <c r="L40" s="90">
        <f>'Données Flandre'!L35</f>
        <v>9.73</v>
      </c>
      <c r="M40" s="90">
        <f>'Données Flandre'!M35</f>
        <v>9.73</v>
      </c>
      <c r="N40" s="335">
        <f>'Données Flandre'!N35</f>
        <v>9.73</v>
      </c>
      <c r="O40" s="317">
        <f>'Données Flandre'!O35</f>
        <v>9.73</v>
      </c>
      <c r="P40" s="96">
        <f>'Données Flandre'!P35</f>
        <v>9.73</v>
      </c>
      <c r="Q40" s="96">
        <f>'Données Flandre'!Q35</f>
        <v>9.73</v>
      </c>
      <c r="R40" s="96">
        <f>'Données Flandre'!R35</f>
        <v>9.73</v>
      </c>
      <c r="S40" s="96">
        <f>'Données Flandre'!S35</f>
        <v>9.73</v>
      </c>
      <c r="T40" s="96">
        <f>'Données Flandre'!T35</f>
        <v>9.73</v>
      </c>
      <c r="U40" s="365">
        <f>'Données Flandre'!U35</f>
        <v>9.73</v>
      </c>
      <c r="V40" s="109">
        <f>'Données Flandre'!V35</f>
        <v>9.73</v>
      </c>
      <c r="W40" s="117">
        <f>'Données Flandre'!W35</f>
        <v>9.73</v>
      </c>
      <c r="X40" s="117">
        <f>'Données Flandre'!X35</f>
        <v>9.73</v>
      </c>
      <c r="Y40" s="117">
        <f>'Données Flandre'!Y35</f>
        <v>9.73</v>
      </c>
      <c r="Z40" s="117">
        <f>'Données Flandre'!Z35</f>
        <v>9.73</v>
      </c>
      <c r="AA40" s="168">
        <f>'Données Flandre'!AA35</f>
        <v>9.73</v>
      </c>
      <c r="AB40" s="383">
        <f>'Données Flandre'!AB35</f>
        <v>9.73</v>
      </c>
      <c r="AC40" s="126">
        <f>'Données Flandre'!AC35</f>
        <v>9.73</v>
      </c>
      <c r="AD40" s="126">
        <f>'Données Flandre'!AD35</f>
        <v>9.73</v>
      </c>
      <c r="AE40" s="126">
        <f>'Données Flandre'!AE35</f>
        <v>9.73</v>
      </c>
      <c r="AF40" s="126">
        <f>'Données Flandre'!AF35</f>
        <v>9.73</v>
      </c>
      <c r="AG40" s="180">
        <f>'Données Flandre'!AG35</f>
        <v>9.73</v>
      </c>
    </row>
    <row r="41" spans="1:33" ht="12.75">
      <c r="A41" s="242"/>
      <c r="B41" s="85" t="s">
        <v>8</v>
      </c>
      <c r="C41" s="39">
        <f aca="true" t="shared" si="17" ref="C41:AG41">C40*C35</f>
        <v>145.95000000000002</v>
      </c>
      <c r="D41" s="80">
        <f t="shared" si="17"/>
        <v>272.44</v>
      </c>
      <c r="E41" s="80">
        <f t="shared" si="17"/>
        <v>147.9933</v>
      </c>
      <c r="F41" s="80">
        <f t="shared" si="17"/>
        <v>49.623</v>
      </c>
      <c r="G41" s="80">
        <f t="shared" si="17"/>
        <v>126.5873</v>
      </c>
      <c r="H41" s="277">
        <f t="shared" si="17"/>
        <v>129.0198</v>
      </c>
      <c r="I41" s="265">
        <f t="shared" si="17"/>
        <v>1217.223</v>
      </c>
      <c r="J41" s="90">
        <f t="shared" si="17"/>
        <v>551.3991000000001</v>
      </c>
      <c r="K41" s="90">
        <f t="shared" si="17"/>
        <v>1059.6943</v>
      </c>
      <c r="L41" s="90">
        <f t="shared" si="17"/>
        <v>594.8922</v>
      </c>
      <c r="M41" s="90">
        <f t="shared" si="17"/>
        <v>754.7561</v>
      </c>
      <c r="N41" s="335">
        <f t="shared" si="17"/>
        <v>1476.1383</v>
      </c>
      <c r="O41" s="317">
        <f t="shared" si="17"/>
        <v>775.4810000000001</v>
      </c>
      <c r="P41" s="96">
        <f t="shared" si="17"/>
        <v>386.28100000000006</v>
      </c>
      <c r="Q41" s="96">
        <f t="shared" si="17"/>
        <v>214.74110000000002</v>
      </c>
      <c r="R41" s="96">
        <f t="shared" si="17"/>
        <v>347.06910000000005</v>
      </c>
      <c r="S41" s="96">
        <f t="shared" si="17"/>
        <v>94.1864</v>
      </c>
      <c r="T41" s="96">
        <f t="shared" si="17"/>
        <v>288.981</v>
      </c>
      <c r="U41" s="365">
        <f t="shared" si="17"/>
        <v>516.5657000000001</v>
      </c>
      <c r="V41" s="109">
        <f t="shared" si="17"/>
        <v>417.41700000000003</v>
      </c>
      <c r="W41" s="117">
        <f t="shared" si="17"/>
        <v>417.41700000000003</v>
      </c>
      <c r="X41" s="117">
        <f t="shared" si="17"/>
        <v>417.41700000000003</v>
      </c>
      <c r="Y41" s="117">
        <f t="shared" si="17"/>
        <v>417.41700000000003</v>
      </c>
      <c r="Z41" s="117">
        <f t="shared" si="17"/>
        <v>417.41700000000003</v>
      </c>
      <c r="AA41" s="168">
        <f t="shared" si="17"/>
        <v>417.41700000000003</v>
      </c>
      <c r="AB41" s="383">
        <f t="shared" si="17"/>
        <v>417.41700000000003</v>
      </c>
      <c r="AC41" s="126">
        <f t="shared" si="17"/>
        <v>417.41700000000003</v>
      </c>
      <c r="AD41" s="126">
        <f t="shared" si="17"/>
        <v>417.41700000000003</v>
      </c>
      <c r="AE41" s="126">
        <f t="shared" si="17"/>
        <v>417.41700000000003</v>
      </c>
      <c r="AF41" s="126">
        <f t="shared" si="17"/>
        <v>417.41700000000003</v>
      </c>
      <c r="AG41" s="180">
        <f t="shared" si="17"/>
        <v>417.41700000000003</v>
      </c>
    </row>
    <row r="42" spans="1:33" ht="13.5" thickBot="1">
      <c r="A42" s="243"/>
      <c r="B42" s="153" t="s">
        <v>108</v>
      </c>
      <c r="C42" s="201">
        <f aca="true" t="shared" si="18" ref="C42:AG42">C41/C10</f>
        <v>0.0011715296948582947</v>
      </c>
      <c r="D42" s="202">
        <f t="shared" si="18"/>
        <v>0.0026451164435716194</v>
      </c>
      <c r="E42" s="202">
        <f t="shared" si="18"/>
        <v>0.001215460210576845</v>
      </c>
      <c r="F42" s="202">
        <f t="shared" si="18"/>
        <v>0.0003877895834324174</v>
      </c>
      <c r="G42" s="202">
        <f t="shared" si="18"/>
        <v>0.0010457442357561415</v>
      </c>
      <c r="H42" s="282">
        <f t="shared" si="18"/>
        <v>0.0010126955897957048</v>
      </c>
      <c r="I42" s="343">
        <f t="shared" si="18"/>
        <v>0.004030704433419564</v>
      </c>
      <c r="J42" s="203">
        <f t="shared" si="18"/>
        <v>0.0020751010945442294</v>
      </c>
      <c r="K42" s="203">
        <f t="shared" si="18"/>
        <v>0.0034433458518815874</v>
      </c>
      <c r="L42" s="203">
        <f t="shared" si="18"/>
        <v>0.0019956850502678355</v>
      </c>
      <c r="M42" s="203">
        <f t="shared" si="18"/>
        <v>0.002530517170162032</v>
      </c>
      <c r="N42" s="344">
        <f t="shared" si="18"/>
        <v>0.004803980799155203</v>
      </c>
      <c r="O42" s="318">
        <f t="shared" si="18"/>
        <v>0.0029755146174058255</v>
      </c>
      <c r="P42" s="204">
        <f t="shared" si="18"/>
        <v>0.0017914524860475722</v>
      </c>
      <c r="Q42" s="204">
        <f t="shared" si="18"/>
        <v>0.0011090480029462412</v>
      </c>
      <c r="R42" s="204">
        <f t="shared" si="18"/>
        <v>0.001536316088698632</v>
      </c>
      <c r="S42" s="204">
        <f t="shared" si="18"/>
        <v>0.0004272957744195953</v>
      </c>
      <c r="T42" s="204">
        <f t="shared" si="18"/>
        <v>0.0013228100842686706</v>
      </c>
      <c r="U42" s="370">
        <f t="shared" si="18"/>
        <v>0.0023799226186116467</v>
      </c>
      <c r="V42" s="205">
        <f t="shared" si="18"/>
        <v>0.004804172623442729</v>
      </c>
      <c r="W42" s="206">
        <f t="shared" si="18"/>
        <v>0.004702372714551522</v>
      </c>
      <c r="X42" s="206">
        <f t="shared" si="18"/>
        <v>0.005094006463291392</v>
      </c>
      <c r="Y42" s="206">
        <f t="shared" si="18"/>
        <v>0.004210516653433265</v>
      </c>
      <c r="Z42" s="206">
        <f t="shared" si="18"/>
        <v>0.006377831231490106</v>
      </c>
      <c r="AA42" s="207">
        <f t="shared" si="18"/>
        <v>0.004870409105870611</v>
      </c>
      <c r="AB42" s="388">
        <f t="shared" si="18"/>
        <v>0.004804172623442729</v>
      </c>
      <c r="AC42" s="208">
        <f t="shared" si="18"/>
        <v>0.004702372714551522</v>
      </c>
      <c r="AD42" s="208">
        <f t="shared" si="18"/>
        <v>0.005094006463291392</v>
      </c>
      <c r="AE42" s="208">
        <f t="shared" si="18"/>
        <v>0.004210516653433265</v>
      </c>
      <c r="AF42" s="208">
        <f t="shared" si="18"/>
        <v>0.006377831231490106</v>
      </c>
      <c r="AG42" s="209">
        <f t="shared" si="18"/>
        <v>0.004870409105870611</v>
      </c>
    </row>
    <row r="43" spans="1:33" ht="13.5" thickBot="1">
      <c r="A43" s="242"/>
      <c r="B43" s="85"/>
      <c r="C43" s="41"/>
      <c r="D43" s="42"/>
      <c r="E43" s="42"/>
      <c r="F43" s="42"/>
      <c r="G43" s="42"/>
      <c r="H43" s="285"/>
      <c r="I43" s="345"/>
      <c r="J43" s="52"/>
      <c r="K43" s="52"/>
      <c r="L43" s="52"/>
      <c r="M43" s="52"/>
      <c r="N43" s="346"/>
      <c r="O43" s="309"/>
      <c r="P43" s="60"/>
      <c r="Q43" s="61"/>
      <c r="R43" s="61"/>
      <c r="S43" s="61"/>
      <c r="T43" s="61"/>
      <c r="U43" s="371"/>
      <c r="V43" s="105"/>
      <c r="W43" s="113"/>
      <c r="X43" s="113"/>
      <c r="Y43" s="113"/>
      <c r="Z43" s="113"/>
      <c r="AA43" s="210"/>
      <c r="AB43" s="381"/>
      <c r="AC43" s="190"/>
      <c r="AD43" s="190"/>
      <c r="AE43" s="190"/>
      <c r="AF43" s="190"/>
      <c r="AG43" s="191"/>
    </row>
    <row r="44" spans="1:33" ht="12.75">
      <c r="A44" s="241" t="s">
        <v>15</v>
      </c>
      <c r="B44" s="152" t="s">
        <v>16</v>
      </c>
      <c r="C44" s="43">
        <f>'Données Flandre'!C38</f>
        <v>3.9</v>
      </c>
      <c r="D44" s="44">
        <f>'Données Flandre'!D38</f>
        <v>8</v>
      </c>
      <c r="E44" s="44">
        <f>'Données Flandre'!E38</f>
        <v>4.29</v>
      </c>
      <c r="F44" s="44">
        <f>'Données Flandre'!F38</f>
        <v>0.8</v>
      </c>
      <c r="G44" s="44">
        <f>'Données Flandre'!G38</f>
        <v>3.8</v>
      </c>
      <c r="H44" s="284">
        <f>'Données Flandre'!H38</f>
        <v>3.57</v>
      </c>
      <c r="I44" s="347">
        <f>'Données Flandre'!I38</f>
        <v>15.2</v>
      </c>
      <c r="J44" s="211">
        <f>'Données Flandre'!J38</f>
        <v>4.22</v>
      </c>
      <c r="K44" s="211">
        <f>'Données Flandre'!K38</f>
        <v>16.03</v>
      </c>
      <c r="L44" s="211">
        <f>'Données Flandre'!L38</f>
        <v>3.53</v>
      </c>
      <c r="M44" s="211">
        <f>'Données Flandre'!M38</f>
        <v>15.07</v>
      </c>
      <c r="N44" s="348">
        <f>'Données Flandre'!N38</f>
        <v>11.49</v>
      </c>
      <c r="O44" s="310">
        <f>'Données Flandre'!O38</f>
        <v>23.7</v>
      </c>
      <c r="P44" s="212">
        <f>'Données Flandre'!P38</f>
        <v>12.4</v>
      </c>
      <c r="Q44" s="212">
        <f>'Données Flandre'!Q38</f>
        <v>9.21</v>
      </c>
      <c r="R44" s="212">
        <f>'Données Flandre'!R38</f>
        <v>7.87</v>
      </c>
      <c r="S44" s="212">
        <f>'Données Flandre'!S38</f>
        <v>6.3</v>
      </c>
      <c r="T44" s="212">
        <f>'Données Flandre'!T38</f>
        <v>10.74</v>
      </c>
      <c r="U44" s="372">
        <f>'Données Flandre'!U38</f>
        <v>10.96</v>
      </c>
      <c r="V44" s="213">
        <f>'Données Flandre'!V38</f>
        <v>0</v>
      </c>
      <c r="W44" s="214">
        <f>'Données Flandre'!W38</f>
        <v>0</v>
      </c>
      <c r="X44" s="214">
        <f>'Données Flandre'!X38</f>
        <v>0</v>
      </c>
      <c r="Y44" s="214">
        <f>'Données Flandre'!Y38</f>
        <v>0</v>
      </c>
      <c r="Z44" s="214">
        <f>'Données Flandre'!Z38</f>
        <v>0</v>
      </c>
      <c r="AA44" s="215">
        <f>'Données Flandre'!AA38</f>
        <v>0</v>
      </c>
      <c r="AB44" s="389">
        <f>'Données Flandre'!AB38</f>
        <v>0</v>
      </c>
      <c r="AC44" s="216">
        <f>'Données Flandre'!AC38</f>
        <v>0</v>
      </c>
      <c r="AD44" s="216">
        <f>'Données Flandre'!AD38</f>
        <v>0</v>
      </c>
      <c r="AE44" s="216">
        <f>'Données Flandre'!AE38</f>
        <v>0</v>
      </c>
      <c r="AF44" s="216">
        <f>'Données Flandre'!AF38</f>
        <v>0</v>
      </c>
      <c r="AG44" s="217">
        <f>'Données Flandre'!AG38</f>
        <v>0</v>
      </c>
    </row>
    <row r="45" spans="1:33" ht="12.75">
      <c r="A45" s="242"/>
      <c r="B45" s="85" t="s">
        <v>33</v>
      </c>
      <c r="C45" s="156">
        <f>'Données Flandre'!C39</f>
        <v>1017.8</v>
      </c>
      <c r="D45" s="30">
        <f>'Données Flandre'!D39</f>
        <v>1017.8</v>
      </c>
      <c r="E45" s="30">
        <f>'Données Flandre'!E39</f>
        <v>1017.8</v>
      </c>
      <c r="F45" s="30">
        <f>'Données Flandre'!F39</f>
        <v>1017.8</v>
      </c>
      <c r="G45" s="30">
        <f>'Données Flandre'!G39</f>
        <v>1017.8</v>
      </c>
      <c r="H45" s="278">
        <f>'Données Flandre'!H39</f>
        <v>1017.8</v>
      </c>
      <c r="I45" s="336">
        <f>'Données Flandre'!I39</f>
        <v>1017.8</v>
      </c>
      <c r="J45" s="50">
        <f>'Données Flandre'!J39</f>
        <v>1017.8</v>
      </c>
      <c r="K45" s="50">
        <f>'Données Flandre'!K39</f>
        <v>1017.8</v>
      </c>
      <c r="L45" s="50">
        <f>'Données Flandre'!L39</f>
        <v>1017.8</v>
      </c>
      <c r="M45" s="50">
        <f>'Données Flandre'!M39</f>
        <v>1017.8</v>
      </c>
      <c r="N45" s="337">
        <f>'Données Flandre'!N39</f>
        <v>1017.8</v>
      </c>
      <c r="O45" s="247">
        <f>'Données Flandre'!O39</f>
        <v>1017.8</v>
      </c>
      <c r="P45" s="57">
        <f>'Données Flandre'!P39</f>
        <v>1017.8</v>
      </c>
      <c r="Q45" s="57">
        <f>'Données Flandre'!Q39</f>
        <v>1017.8</v>
      </c>
      <c r="R45" s="57">
        <f>'Données Flandre'!R39</f>
        <v>1017.8</v>
      </c>
      <c r="S45" s="57">
        <f>'Données Flandre'!S39</f>
        <v>1017.8</v>
      </c>
      <c r="T45" s="57">
        <f>'Données Flandre'!T39</f>
        <v>1017.8</v>
      </c>
      <c r="U45" s="366">
        <f>'Données Flandre'!U39</f>
        <v>1017.8</v>
      </c>
      <c r="V45" s="112">
        <f>'Données Flandre'!V39</f>
        <v>1017.8</v>
      </c>
      <c r="W45" s="107">
        <f>'Données Flandre'!W39</f>
        <v>1017.8</v>
      </c>
      <c r="X45" s="107">
        <f>'Données Flandre'!X39</f>
        <v>1017.8</v>
      </c>
      <c r="Y45" s="107">
        <f>'Données Flandre'!Y39</f>
        <v>1017.8</v>
      </c>
      <c r="Z45" s="107">
        <f>'Données Flandre'!Z39</f>
        <v>1017.8</v>
      </c>
      <c r="AA45" s="169">
        <f>'Données Flandre'!AA39</f>
        <v>1017.8</v>
      </c>
      <c r="AB45" s="384">
        <f>'Données Flandre'!AB39</f>
        <v>1017.8</v>
      </c>
      <c r="AC45" s="124">
        <f>'Données Flandre'!AC39</f>
        <v>1017.8</v>
      </c>
      <c r="AD45" s="124">
        <f>'Données Flandre'!AD39</f>
        <v>1017.8</v>
      </c>
      <c r="AE45" s="124">
        <f>'Données Flandre'!AE39</f>
        <v>1017.8</v>
      </c>
      <c r="AF45" s="124">
        <f>'Données Flandre'!AF39</f>
        <v>1017.8</v>
      </c>
      <c r="AG45" s="181">
        <f>'Données Flandre'!AG39</f>
        <v>1017.8</v>
      </c>
    </row>
    <row r="46" spans="1:33" ht="12.75">
      <c r="A46" s="242"/>
      <c r="B46" s="85" t="s">
        <v>7</v>
      </c>
      <c r="C46" s="158">
        <f aca="true" t="shared" si="19" ref="C46:AG46">C44*C45</f>
        <v>3969.4199999999996</v>
      </c>
      <c r="D46" s="82">
        <f t="shared" si="19"/>
        <v>8142.4</v>
      </c>
      <c r="E46" s="82">
        <f t="shared" si="19"/>
        <v>4366.362</v>
      </c>
      <c r="F46" s="82">
        <f t="shared" si="19"/>
        <v>814.24</v>
      </c>
      <c r="G46" s="82">
        <f t="shared" si="19"/>
        <v>3867.64</v>
      </c>
      <c r="H46" s="280">
        <f t="shared" si="19"/>
        <v>3633.546</v>
      </c>
      <c r="I46" s="264">
        <f t="shared" si="19"/>
        <v>15470.56</v>
      </c>
      <c r="J46" s="92">
        <f t="shared" si="19"/>
        <v>4295.116</v>
      </c>
      <c r="K46" s="92">
        <f t="shared" si="19"/>
        <v>16315.334</v>
      </c>
      <c r="L46" s="92">
        <f t="shared" si="19"/>
        <v>3592.834</v>
      </c>
      <c r="M46" s="92">
        <f t="shared" si="19"/>
        <v>15338.246</v>
      </c>
      <c r="N46" s="340">
        <f t="shared" si="19"/>
        <v>11694.521999999999</v>
      </c>
      <c r="O46" s="312">
        <f t="shared" si="19"/>
        <v>24121.859999999997</v>
      </c>
      <c r="P46" s="98">
        <f t="shared" si="19"/>
        <v>12620.72</v>
      </c>
      <c r="Q46" s="98">
        <f t="shared" si="19"/>
        <v>9373.938</v>
      </c>
      <c r="R46" s="98">
        <f t="shared" si="19"/>
        <v>8010.085999999999</v>
      </c>
      <c r="S46" s="98">
        <f t="shared" si="19"/>
        <v>6412.139999999999</v>
      </c>
      <c r="T46" s="98">
        <f t="shared" si="19"/>
        <v>10931.172</v>
      </c>
      <c r="U46" s="368">
        <f t="shared" si="19"/>
        <v>11155.088</v>
      </c>
      <c r="V46" s="172">
        <f t="shared" si="19"/>
        <v>0</v>
      </c>
      <c r="W46" s="119">
        <f t="shared" si="19"/>
        <v>0</v>
      </c>
      <c r="X46" s="119">
        <f t="shared" si="19"/>
        <v>0</v>
      </c>
      <c r="Y46" s="119">
        <f t="shared" si="19"/>
        <v>0</v>
      </c>
      <c r="Z46" s="119">
        <f t="shared" si="19"/>
        <v>0</v>
      </c>
      <c r="AA46" s="173">
        <f t="shared" si="19"/>
        <v>0</v>
      </c>
      <c r="AB46" s="386">
        <f t="shared" si="19"/>
        <v>0</v>
      </c>
      <c r="AC46" s="133">
        <f t="shared" si="19"/>
        <v>0</v>
      </c>
      <c r="AD46" s="133">
        <f t="shared" si="19"/>
        <v>0</v>
      </c>
      <c r="AE46" s="133">
        <f t="shared" si="19"/>
        <v>0</v>
      </c>
      <c r="AF46" s="133">
        <f t="shared" si="19"/>
        <v>0</v>
      </c>
      <c r="AG46" s="183">
        <f t="shared" si="19"/>
        <v>0</v>
      </c>
    </row>
    <row r="47" spans="1:33" ht="12.75">
      <c r="A47" s="242"/>
      <c r="B47" s="85" t="s">
        <v>116</v>
      </c>
      <c r="C47" s="158">
        <f>C46/C9</f>
        <v>541.6580186584104</v>
      </c>
      <c r="D47" s="82">
        <f aca="true" t="shared" si="20" ref="D47:AG47">D46/D9</f>
        <v>1343.9257605797181</v>
      </c>
      <c r="E47" s="82">
        <f t="shared" si="20"/>
        <v>609.6314339336341</v>
      </c>
      <c r="F47" s="82">
        <f t="shared" si="20"/>
        <v>108.1719049037381</v>
      </c>
      <c r="G47" s="82">
        <f t="shared" si="20"/>
        <v>543.1631610095011</v>
      </c>
      <c r="H47" s="280">
        <f t="shared" si="20"/>
        <v>484.84412595459776</v>
      </c>
      <c r="I47" s="264">
        <f t="shared" si="20"/>
        <v>870.8949233223635</v>
      </c>
      <c r="J47" s="92">
        <f t="shared" si="20"/>
        <v>274.78753323591803</v>
      </c>
      <c r="K47" s="92">
        <f t="shared" si="20"/>
        <v>901.2492943166388</v>
      </c>
      <c r="L47" s="92">
        <f t="shared" si="20"/>
        <v>204.8989829286681</v>
      </c>
      <c r="M47" s="92">
        <f t="shared" si="20"/>
        <v>874.2331631024575</v>
      </c>
      <c r="N47" s="340">
        <f t="shared" si="20"/>
        <v>647.0019817493169</v>
      </c>
      <c r="O47" s="268">
        <f t="shared" si="20"/>
        <v>1527.163948541329</v>
      </c>
      <c r="P47" s="98">
        <f t="shared" si="20"/>
        <v>1252.5637882831425</v>
      </c>
      <c r="Q47" s="98">
        <f t="shared" si="20"/>
        <v>1036.0268736582623</v>
      </c>
      <c r="R47" s="98">
        <f t="shared" si="20"/>
        <v>758.7794864605258</v>
      </c>
      <c r="S47" s="98">
        <f t="shared" si="20"/>
        <v>622.5255344457254</v>
      </c>
      <c r="T47" s="98">
        <f t="shared" si="20"/>
        <v>1070.8008535708996</v>
      </c>
      <c r="U47" s="368">
        <f t="shared" si="20"/>
        <v>1099.8261588359267</v>
      </c>
      <c r="V47" s="172">
        <f t="shared" si="20"/>
        <v>0</v>
      </c>
      <c r="W47" s="119">
        <f t="shared" si="20"/>
        <v>0</v>
      </c>
      <c r="X47" s="119">
        <f t="shared" si="20"/>
        <v>0</v>
      </c>
      <c r="Y47" s="119">
        <f t="shared" si="20"/>
        <v>0</v>
      </c>
      <c r="Z47" s="119">
        <f t="shared" si="20"/>
        <v>0</v>
      </c>
      <c r="AA47" s="173">
        <f t="shared" si="20"/>
        <v>0</v>
      </c>
      <c r="AB47" s="386">
        <f t="shared" si="20"/>
        <v>0</v>
      </c>
      <c r="AC47" s="133">
        <f t="shared" si="20"/>
        <v>0</v>
      </c>
      <c r="AD47" s="133">
        <f t="shared" si="20"/>
        <v>0</v>
      </c>
      <c r="AE47" s="133">
        <f t="shared" si="20"/>
        <v>0</v>
      </c>
      <c r="AF47" s="133">
        <f t="shared" si="20"/>
        <v>0</v>
      </c>
      <c r="AG47" s="183">
        <f t="shared" si="20"/>
        <v>0</v>
      </c>
    </row>
    <row r="48" spans="1:33" ht="12.75">
      <c r="A48" s="242"/>
      <c r="B48" s="85" t="s">
        <v>40</v>
      </c>
      <c r="C48" s="39">
        <f aca="true" t="shared" si="21" ref="C48:AG48">C46/C83</f>
        <v>0.03326834964462484</v>
      </c>
      <c r="D48" s="80">
        <f t="shared" si="21"/>
        <v>0.08254321095462326</v>
      </c>
      <c r="E48" s="80">
        <f t="shared" si="21"/>
        <v>0.03744324093768908</v>
      </c>
      <c r="F48" s="80">
        <f t="shared" si="21"/>
        <v>0.006643861311194105</v>
      </c>
      <c r="G48" s="80">
        <f t="shared" si="21"/>
        <v>0.03336079469348619</v>
      </c>
      <c r="H48" s="277">
        <f t="shared" si="21"/>
        <v>0.029778870338430706</v>
      </c>
      <c r="I48" s="265">
        <f t="shared" si="21"/>
        <v>0.06531716717079661</v>
      </c>
      <c r="J48" s="90">
        <f t="shared" si="21"/>
        <v>0.020609080113075447</v>
      </c>
      <c r="K48" s="90">
        <f t="shared" si="21"/>
        <v>0.06759374666563836</v>
      </c>
      <c r="L48" s="90">
        <f t="shared" si="21"/>
        <v>0.015367434994363969</v>
      </c>
      <c r="M48" s="90">
        <f t="shared" si="21"/>
        <v>0.0655675353379927</v>
      </c>
      <c r="N48" s="335">
        <f t="shared" si="21"/>
        <v>0.04852518423294802</v>
      </c>
      <c r="O48" s="306" t="e">
        <f t="shared" si="21"/>
        <v>#DIV/0!</v>
      </c>
      <c r="P48" s="96">
        <f t="shared" si="21"/>
        <v>0.06823329896855401</v>
      </c>
      <c r="Q48" s="96">
        <f t="shared" si="21"/>
        <v>0.05643747014806778</v>
      </c>
      <c r="R48" s="96">
        <f t="shared" si="21"/>
        <v>0.04133444383046734</v>
      </c>
      <c r="S48" s="96">
        <f t="shared" si="21"/>
        <v>0.033912022129919756</v>
      </c>
      <c r="T48" s="96">
        <f t="shared" si="21"/>
        <v>0.05833177955562117</v>
      </c>
      <c r="U48" s="365">
        <f t="shared" si="21"/>
        <v>0.059912930432189905</v>
      </c>
      <c r="V48" s="109">
        <f t="shared" si="21"/>
        <v>0</v>
      </c>
      <c r="W48" s="117">
        <f t="shared" si="21"/>
        <v>0</v>
      </c>
      <c r="X48" s="117">
        <f t="shared" si="21"/>
        <v>0</v>
      </c>
      <c r="Y48" s="117">
        <f t="shared" si="21"/>
        <v>0</v>
      </c>
      <c r="Z48" s="117">
        <f t="shared" si="21"/>
        <v>0</v>
      </c>
      <c r="AA48" s="168">
        <f t="shared" si="21"/>
        <v>0</v>
      </c>
      <c r="AB48" s="383">
        <f t="shared" si="21"/>
        <v>0</v>
      </c>
      <c r="AC48" s="126">
        <f t="shared" si="21"/>
        <v>0</v>
      </c>
      <c r="AD48" s="126">
        <f t="shared" si="21"/>
        <v>0</v>
      </c>
      <c r="AE48" s="126">
        <f t="shared" si="21"/>
        <v>0</v>
      </c>
      <c r="AF48" s="126">
        <f t="shared" si="21"/>
        <v>0</v>
      </c>
      <c r="AG48" s="180">
        <f t="shared" si="21"/>
        <v>0</v>
      </c>
    </row>
    <row r="49" spans="1:33" ht="12.75">
      <c r="A49" s="242"/>
      <c r="B49" s="85" t="s">
        <v>31</v>
      </c>
      <c r="C49" s="159">
        <f>'Données Flandre'!C40</f>
        <v>15.47</v>
      </c>
      <c r="D49" s="83">
        <f>'Données Flandre'!D40</f>
        <v>15.47</v>
      </c>
      <c r="E49" s="83">
        <f>'Données Flandre'!E40</f>
        <v>15.47</v>
      </c>
      <c r="F49" s="83">
        <f>'Données Flandre'!F40</f>
        <v>15.47</v>
      </c>
      <c r="G49" s="83">
        <f>'Données Flandre'!G40</f>
        <v>15.47</v>
      </c>
      <c r="H49" s="281">
        <f>'Données Flandre'!H40</f>
        <v>15.47</v>
      </c>
      <c r="I49" s="341">
        <f>'Données Flandre'!I40</f>
        <v>15.47</v>
      </c>
      <c r="J49" s="54">
        <f>'Données Flandre'!J40</f>
        <v>15.47</v>
      </c>
      <c r="K49" s="54">
        <f>'Données Flandre'!K40</f>
        <v>15.47</v>
      </c>
      <c r="L49" s="54">
        <f>'Données Flandre'!L40</f>
        <v>15.47</v>
      </c>
      <c r="M49" s="54">
        <f>'Données Flandre'!M40</f>
        <v>15.47</v>
      </c>
      <c r="N49" s="342">
        <f>'Données Flandre'!N40</f>
        <v>15.47</v>
      </c>
      <c r="O49" s="313">
        <f>'Données Flandre'!O40</f>
        <v>15.47</v>
      </c>
      <c r="P49" s="99">
        <f>'Données Flandre'!P40</f>
        <v>15.47</v>
      </c>
      <c r="Q49" s="99">
        <f>'Données Flandre'!Q40</f>
        <v>15.47</v>
      </c>
      <c r="R49" s="99">
        <f>'Données Flandre'!R40</f>
        <v>15.47</v>
      </c>
      <c r="S49" s="99">
        <f>'Données Flandre'!S40</f>
        <v>15.47</v>
      </c>
      <c r="T49" s="99">
        <f>'Données Flandre'!T40</f>
        <v>15.47</v>
      </c>
      <c r="U49" s="369">
        <f>'Données Flandre'!U40</f>
        <v>15.47</v>
      </c>
      <c r="V49" s="174">
        <f>'Données Flandre'!V40</f>
        <v>15.47</v>
      </c>
      <c r="W49" s="120">
        <f>'Données Flandre'!W40</f>
        <v>15.47</v>
      </c>
      <c r="X49" s="120">
        <f>'Données Flandre'!X40</f>
        <v>15.47</v>
      </c>
      <c r="Y49" s="120">
        <f>'Données Flandre'!Y40</f>
        <v>15.47</v>
      </c>
      <c r="Z49" s="120">
        <f>'Données Flandre'!Z40</f>
        <v>15.47</v>
      </c>
      <c r="AA49" s="175">
        <f>'Données Flandre'!AA40</f>
        <v>15.47</v>
      </c>
      <c r="AB49" s="387">
        <f>'Données Flandre'!AB40</f>
        <v>15.47</v>
      </c>
      <c r="AC49" s="134">
        <f>'Données Flandre'!AC40</f>
        <v>15.47</v>
      </c>
      <c r="AD49" s="134">
        <f>'Données Flandre'!AD40</f>
        <v>15.47</v>
      </c>
      <c r="AE49" s="134">
        <f>'Données Flandre'!AE40</f>
        <v>15.47</v>
      </c>
      <c r="AF49" s="134">
        <f>'Données Flandre'!AF40</f>
        <v>15.47</v>
      </c>
      <c r="AG49" s="184">
        <f>'Données Flandre'!AG40</f>
        <v>15.47</v>
      </c>
    </row>
    <row r="50" spans="1:33" ht="12.75">
      <c r="A50" s="242"/>
      <c r="B50" s="85" t="s">
        <v>8</v>
      </c>
      <c r="C50" s="158">
        <f aca="true" t="shared" si="22" ref="C50:AG50">C44*C49</f>
        <v>60.333</v>
      </c>
      <c r="D50" s="82">
        <f t="shared" si="22"/>
        <v>123.76</v>
      </c>
      <c r="E50" s="82">
        <f t="shared" si="22"/>
        <v>66.36630000000001</v>
      </c>
      <c r="F50" s="82">
        <f t="shared" si="22"/>
        <v>12.376000000000001</v>
      </c>
      <c r="G50" s="82">
        <f t="shared" si="22"/>
        <v>58.786</v>
      </c>
      <c r="H50" s="280">
        <f t="shared" si="22"/>
        <v>55.2279</v>
      </c>
      <c r="I50" s="264">
        <f t="shared" si="22"/>
        <v>235.144</v>
      </c>
      <c r="J50" s="92">
        <f t="shared" si="22"/>
        <v>65.2834</v>
      </c>
      <c r="K50" s="92">
        <f t="shared" si="22"/>
        <v>247.98410000000004</v>
      </c>
      <c r="L50" s="92">
        <f t="shared" si="22"/>
        <v>54.6091</v>
      </c>
      <c r="M50" s="92">
        <f t="shared" si="22"/>
        <v>233.1329</v>
      </c>
      <c r="N50" s="340">
        <f t="shared" si="22"/>
        <v>177.7503</v>
      </c>
      <c r="O50" s="312">
        <f t="shared" si="22"/>
        <v>366.639</v>
      </c>
      <c r="P50" s="98">
        <f t="shared" si="22"/>
        <v>191.828</v>
      </c>
      <c r="Q50" s="98">
        <f t="shared" si="22"/>
        <v>142.47870000000003</v>
      </c>
      <c r="R50" s="98">
        <f t="shared" si="22"/>
        <v>121.7489</v>
      </c>
      <c r="S50" s="98">
        <f t="shared" si="22"/>
        <v>97.461</v>
      </c>
      <c r="T50" s="98">
        <f t="shared" si="22"/>
        <v>166.14780000000002</v>
      </c>
      <c r="U50" s="368">
        <f t="shared" si="22"/>
        <v>169.55120000000002</v>
      </c>
      <c r="V50" s="172">
        <f t="shared" si="22"/>
        <v>0</v>
      </c>
      <c r="W50" s="119">
        <f t="shared" si="22"/>
        <v>0</v>
      </c>
      <c r="X50" s="119">
        <f t="shared" si="22"/>
        <v>0</v>
      </c>
      <c r="Y50" s="119">
        <f t="shared" si="22"/>
        <v>0</v>
      </c>
      <c r="Z50" s="119">
        <f t="shared" si="22"/>
        <v>0</v>
      </c>
      <c r="AA50" s="173">
        <f t="shared" si="22"/>
        <v>0</v>
      </c>
      <c r="AB50" s="386">
        <f t="shared" si="22"/>
        <v>0</v>
      </c>
      <c r="AC50" s="133">
        <f t="shared" si="22"/>
        <v>0</v>
      </c>
      <c r="AD50" s="133">
        <f t="shared" si="22"/>
        <v>0</v>
      </c>
      <c r="AE50" s="133">
        <f t="shared" si="22"/>
        <v>0</v>
      </c>
      <c r="AF50" s="133">
        <f t="shared" si="22"/>
        <v>0</v>
      </c>
      <c r="AG50" s="183">
        <f t="shared" si="22"/>
        <v>0</v>
      </c>
    </row>
    <row r="51" spans="1:33" ht="13.5" thickBot="1">
      <c r="A51" s="243"/>
      <c r="B51" s="153" t="s">
        <v>108</v>
      </c>
      <c r="C51" s="201">
        <f aca="true" t="shared" si="23" ref="C51:AG51">C50/C10</f>
        <v>0.0004842884623493353</v>
      </c>
      <c r="D51" s="202">
        <f t="shared" si="23"/>
        <v>0.0012015842426091015</v>
      </c>
      <c r="E51" s="202">
        <f t="shared" si="23"/>
        <v>0.0005450624925128778</v>
      </c>
      <c r="F51" s="202">
        <f t="shared" si="23"/>
        <v>9.671490809825279E-05</v>
      </c>
      <c r="G51" s="202">
        <f t="shared" si="23"/>
        <v>0.00048563418797273143</v>
      </c>
      <c r="H51" s="282">
        <f t="shared" si="23"/>
        <v>0.00043349199707082324</v>
      </c>
      <c r="I51" s="343">
        <f t="shared" si="23"/>
        <v>0.0007786543330942727</v>
      </c>
      <c r="J51" s="203">
        <f t="shared" si="23"/>
        <v>0.00024568348913802854</v>
      </c>
      <c r="K51" s="203">
        <f t="shared" si="23"/>
        <v>0.0008057937294440376</v>
      </c>
      <c r="L51" s="203">
        <f t="shared" si="23"/>
        <v>0.00018319716492934559</v>
      </c>
      <c r="M51" s="203">
        <f t="shared" si="23"/>
        <v>0.0007816390041493776</v>
      </c>
      <c r="N51" s="344">
        <f t="shared" si="23"/>
        <v>0.0005784749492944375</v>
      </c>
      <c r="O51" s="314">
        <f t="shared" si="23"/>
        <v>0.0014067910159127745</v>
      </c>
      <c r="P51" s="204">
        <f t="shared" si="23"/>
        <v>0.0008896392716533654</v>
      </c>
      <c r="Q51" s="204">
        <f t="shared" si="23"/>
        <v>0.0007358429182740362</v>
      </c>
      <c r="R51" s="204">
        <f t="shared" si="23"/>
        <v>0.0005389266686413768</v>
      </c>
      <c r="S51" s="204">
        <f t="shared" si="23"/>
        <v>0.00044215166383584226</v>
      </c>
      <c r="T51" s="204">
        <f t="shared" si="23"/>
        <v>0.0007605412996669479</v>
      </c>
      <c r="U51" s="370">
        <f t="shared" si="23"/>
        <v>0.0007811566580838545</v>
      </c>
      <c r="V51" s="205">
        <f t="shared" si="23"/>
        <v>0</v>
      </c>
      <c r="W51" s="206">
        <f t="shared" si="23"/>
        <v>0</v>
      </c>
      <c r="X51" s="206">
        <f t="shared" si="23"/>
        <v>0</v>
      </c>
      <c r="Y51" s="206">
        <f t="shared" si="23"/>
        <v>0</v>
      </c>
      <c r="Z51" s="206">
        <f t="shared" si="23"/>
        <v>0</v>
      </c>
      <c r="AA51" s="207">
        <f t="shared" si="23"/>
        <v>0</v>
      </c>
      <c r="AB51" s="388">
        <f t="shared" si="23"/>
        <v>0</v>
      </c>
      <c r="AC51" s="208">
        <f t="shared" si="23"/>
        <v>0</v>
      </c>
      <c r="AD51" s="208">
        <f t="shared" si="23"/>
        <v>0</v>
      </c>
      <c r="AE51" s="208">
        <f t="shared" si="23"/>
        <v>0</v>
      </c>
      <c r="AF51" s="208">
        <f t="shared" si="23"/>
        <v>0</v>
      </c>
      <c r="AG51" s="209">
        <f t="shared" si="23"/>
        <v>0</v>
      </c>
    </row>
    <row r="52" spans="1:33" ht="13.5" thickBot="1">
      <c r="A52" s="242"/>
      <c r="B52" s="85"/>
      <c r="C52" s="33"/>
      <c r="D52" s="34"/>
      <c r="E52" s="34"/>
      <c r="F52" s="34"/>
      <c r="G52" s="34"/>
      <c r="H52" s="283"/>
      <c r="I52" s="345"/>
      <c r="J52" s="52"/>
      <c r="K52" s="52"/>
      <c r="L52" s="52"/>
      <c r="M52" s="52"/>
      <c r="N52" s="346"/>
      <c r="O52" s="309"/>
      <c r="P52" s="60"/>
      <c r="Q52" s="61"/>
      <c r="R52" s="61"/>
      <c r="S52" s="61"/>
      <c r="T52" s="61"/>
      <c r="U52" s="371"/>
      <c r="V52" s="105"/>
      <c r="W52" s="113"/>
      <c r="X52" s="113"/>
      <c r="Y52" s="113"/>
      <c r="Z52" s="113"/>
      <c r="AA52" s="210"/>
      <c r="AB52" s="390"/>
      <c r="AC52" s="140"/>
      <c r="AD52" s="140"/>
      <c r="AE52" s="140"/>
      <c r="AF52" s="140"/>
      <c r="AG52" s="218"/>
    </row>
    <row r="53" spans="1:33" ht="12.75">
      <c r="A53" s="241" t="s">
        <v>17</v>
      </c>
      <c r="B53" s="152" t="s">
        <v>35</v>
      </c>
      <c r="C53" s="35">
        <f>'Données Flandre'!C43</f>
        <v>3.61</v>
      </c>
      <c r="D53" s="36">
        <f>'Données Flandre'!D43</f>
        <v>2.51</v>
      </c>
      <c r="E53" s="36">
        <f>'Données Flandre'!E43</f>
        <v>3.08</v>
      </c>
      <c r="F53" s="36">
        <f>'Données Flandre'!F43</f>
        <v>4.34</v>
      </c>
      <c r="G53" s="36">
        <f>'Données Flandre'!G43</f>
        <v>4.1</v>
      </c>
      <c r="H53" s="286">
        <f>'Données Flandre'!H43</f>
        <v>2.53</v>
      </c>
      <c r="I53" s="349">
        <f>'Données Flandre'!I43</f>
        <v>6.91</v>
      </c>
      <c r="J53" s="53">
        <f>'Données Flandre'!J43</f>
        <v>4.87</v>
      </c>
      <c r="K53" s="53">
        <f>'Données Flandre'!K43</f>
        <v>6.99</v>
      </c>
      <c r="L53" s="53">
        <f>'Données Flandre'!L43</f>
        <v>6.89</v>
      </c>
      <c r="M53" s="53">
        <f>'Données Flandre'!M43</f>
        <v>6.98</v>
      </c>
      <c r="N53" s="350">
        <f>'Données Flandre'!N43</f>
        <v>6.81</v>
      </c>
      <c r="O53" s="246">
        <f>'Données Flandre'!O43</f>
        <v>1.51</v>
      </c>
      <c r="P53" s="62">
        <f>'Données Flandre'!P43</f>
        <v>1.58</v>
      </c>
      <c r="Q53" s="62">
        <f>'Données Flandre'!Q43</f>
        <v>1.34</v>
      </c>
      <c r="R53" s="62">
        <f>'Données Flandre'!R43</f>
        <v>1.63</v>
      </c>
      <c r="S53" s="62">
        <f>'Données Flandre'!S43</f>
        <v>1.67</v>
      </c>
      <c r="T53" s="62">
        <f>'Données Flandre'!T43</f>
        <v>1.66</v>
      </c>
      <c r="U53" s="373">
        <f>'Données Flandre'!U43</f>
        <v>1.44</v>
      </c>
      <c r="V53" s="111">
        <f>'Données Flandre'!V43</f>
        <v>1.06</v>
      </c>
      <c r="W53" s="106">
        <f>'Données Flandre'!W43</f>
        <v>1.06</v>
      </c>
      <c r="X53" s="106">
        <f>'Données Flandre'!X43</f>
        <v>0.94</v>
      </c>
      <c r="Y53" s="106">
        <f>'Données Flandre'!Y43</f>
        <v>1.06</v>
      </c>
      <c r="Z53" s="106">
        <f>'Données Flandre'!Z43</f>
        <v>1.72</v>
      </c>
      <c r="AA53" s="219">
        <f>'Données Flandre'!AA43</f>
        <v>1.06</v>
      </c>
      <c r="AB53" s="391">
        <f>'Données Flandre'!AB43</f>
        <v>1.06</v>
      </c>
      <c r="AC53" s="122">
        <f>'Données Flandre'!AC43</f>
        <v>1.06</v>
      </c>
      <c r="AD53" s="122">
        <f>'Données Flandre'!AD43</f>
        <v>0.94</v>
      </c>
      <c r="AE53" s="122">
        <f>'Données Flandre'!AE43</f>
        <v>1.06</v>
      </c>
      <c r="AF53" s="122">
        <f>'Données Flandre'!AF43</f>
        <v>1.72</v>
      </c>
      <c r="AG53" s="123">
        <f>'Données Flandre'!AG43</f>
        <v>1.06</v>
      </c>
    </row>
    <row r="54" spans="1:33" ht="12.75">
      <c r="A54" s="242"/>
      <c r="B54" s="85" t="s">
        <v>36</v>
      </c>
      <c r="C54" s="158">
        <f>'Données Flandre'!C44</f>
        <v>17257</v>
      </c>
      <c r="D54" s="82">
        <f>'Données Flandre'!D44</f>
        <v>17257</v>
      </c>
      <c r="E54" s="82">
        <f>'Données Flandre'!E44</f>
        <v>17257</v>
      </c>
      <c r="F54" s="82">
        <f>'Données Flandre'!F44</f>
        <v>17257</v>
      </c>
      <c r="G54" s="82">
        <f>'Données Flandre'!G44</f>
        <v>17257</v>
      </c>
      <c r="H54" s="280">
        <f>'Données Flandre'!H44</f>
        <v>17257</v>
      </c>
      <c r="I54" s="264">
        <f>'Données Flandre'!I44</f>
        <v>17257</v>
      </c>
      <c r="J54" s="92">
        <f>'Données Flandre'!J44</f>
        <v>17257</v>
      </c>
      <c r="K54" s="92">
        <f>'Données Flandre'!K44</f>
        <v>17257</v>
      </c>
      <c r="L54" s="92">
        <f>'Données Flandre'!L44</f>
        <v>17257</v>
      </c>
      <c r="M54" s="92">
        <f>'Données Flandre'!M44</f>
        <v>17257</v>
      </c>
      <c r="N54" s="340">
        <f>'Données Flandre'!N44</f>
        <v>17257</v>
      </c>
      <c r="O54" s="312">
        <f>'Données Flandre'!O44</f>
        <v>17257</v>
      </c>
      <c r="P54" s="98">
        <f>'Données Flandre'!P44</f>
        <v>17257</v>
      </c>
      <c r="Q54" s="98">
        <f>'Données Flandre'!Q44</f>
        <v>17257</v>
      </c>
      <c r="R54" s="98">
        <f>'Données Flandre'!R44</f>
        <v>17257</v>
      </c>
      <c r="S54" s="98">
        <f>'Données Flandre'!S44</f>
        <v>17257</v>
      </c>
      <c r="T54" s="98">
        <f>'Données Flandre'!T44</f>
        <v>17257</v>
      </c>
      <c r="U54" s="368">
        <f>'Données Flandre'!U44</f>
        <v>17257</v>
      </c>
      <c r="V54" s="172">
        <f>'Données Flandre'!V44</f>
        <v>17257</v>
      </c>
      <c r="W54" s="119">
        <f>'Données Flandre'!W44</f>
        <v>17257</v>
      </c>
      <c r="X54" s="119">
        <f>'Données Flandre'!X44</f>
        <v>17257</v>
      </c>
      <c r="Y54" s="119">
        <f>'Données Flandre'!Y44</f>
        <v>17257</v>
      </c>
      <c r="Z54" s="119">
        <f>'Données Flandre'!Z44</f>
        <v>17257</v>
      </c>
      <c r="AA54" s="173">
        <f>'Données Flandre'!AA44</f>
        <v>17257</v>
      </c>
      <c r="AB54" s="386">
        <f>'Données Flandre'!AB44</f>
        <v>17257</v>
      </c>
      <c r="AC54" s="133">
        <f>'Données Flandre'!AC44</f>
        <v>17257</v>
      </c>
      <c r="AD54" s="133">
        <f>'Données Flandre'!AD44</f>
        <v>17257</v>
      </c>
      <c r="AE54" s="133">
        <f>'Données Flandre'!AE44</f>
        <v>17257</v>
      </c>
      <c r="AF54" s="133">
        <f>'Données Flandre'!AF44</f>
        <v>17257</v>
      </c>
      <c r="AG54" s="183">
        <f>'Données Flandre'!AG44</f>
        <v>17257</v>
      </c>
    </row>
    <row r="55" spans="1:33" ht="12.75">
      <c r="A55" s="242"/>
      <c r="B55" s="85" t="s">
        <v>7</v>
      </c>
      <c r="C55" s="158">
        <f aca="true" t="shared" si="24" ref="C55:AG55">C53*C54</f>
        <v>62297.77</v>
      </c>
      <c r="D55" s="82">
        <f t="shared" si="24"/>
        <v>43315.07</v>
      </c>
      <c r="E55" s="82">
        <f t="shared" si="24"/>
        <v>53151.56</v>
      </c>
      <c r="F55" s="82">
        <f t="shared" si="24"/>
        <v>74895.38</v>
      </c>
      <c r="G55" s="82">
        <f t="shared" si="24"/>
        <v>70753.7</v>
      </c>
      <c r="H55" s="280">
        <f t="shared" si="24"/>
        <v>43660.21</v>
      </c>
      <c r="I55" s="264">
        <f t="shared" si="24"/>
        <v>119245.87</v>
      </c>
      <c r="J55" s="92">
        <f t="shared" si="24"/>
        <v>84041.59</v>
      </c>
      <c r="K55" s="92">
        <f t="shared" si="24"/>
        <v>120626.43000000001</v>
      </c>
      <c r="L55" s="92">
        <f t="shared" si="24"/>
        <v>118900.73</v>
      </c>
      <c r="M55" s="92">
        <f t="shared" si="24"/>
        <v>120453.86</v>
      </c>
      <c r="N55" s="340">
        <f t="shared" si="24"/>
        <v>117520.17</v>
      </c>
      <c r="O55" s="312">
        <f t="shared" si="24"/>
        <v>26058.07</v>
      </c>
      <c r="P55" s="98">
        <f t="shared" si="24"/>
        <v>27266.06</v>
      </c>
      <c r="Q55" s="98">
        <f t="shared" si="24"/>
        <v>23124.38</v>
      </c>
      <c r="R55" s="98">
        <f t="shared" si="24"/>
        <v>28128.91</v>
      </c>
      <c r="S55" s="98">
        <f t="shared" si="24"/>
        <v>28819.19</v>
      </c>
      <c r="T55" s="98">
        <f t="shared" si="24"/>
        <v>28646.62</v>
      </c>
      <c r="U55" s="368">
        <f t="shared" si="24"/>
        <v>24850.079999999998</v>
      </c>
      <c r="V55" s="172">
        <f t="shared" si="24"/>
        <v>18292.420000000002</v>
      </c>
      <c r="W55" s="119">
        <f t="shared" si="24"/>
        <v>18292.420000000002</v>
      </c>
      <c r="X55" s="119">
        <f t="shared" si="24"/>
        <v>16221.58</v>
      </c>
      <c r="Y55" s="119">
        <f t="shared" si="24"/>
        <v>18292.420000000002</v>
      </c>
      <c r="Z55" s="119">
        <f t="shared" si="24"/>
        <v>29682.04</v>
      </c>
      <c r="AA55" s="173">
        <f t="shared" si="24"/>
        <v>18292.420000000002</v>
      </c>
      <c r="AB55" s="386">
        <f t="shared" si="24"/>
        <v>18292.420000000002</v>
      </c>
      <c r="AC55" s="133">
        <f t="shared" si="24"/>
        <v>18292.420000000002</v>
      </c>
      <c r="AD55" s="133">
        <f t="shared" si="24"/>
        <v>16221.58</v>
      </c>
      <c r="AE55" s="133">
        <f t="shared" si="24"/>
        <v>18292.420000000002</v>
      </c>
      <c r="AF55" s="133">
        <f t="shared" si="24"/>
        <v>29682.04</v>
      </c>
      <c r="AG55" s="183">
        <f t="shared" si="24"/>
        <v>18292.420000000002</v>
      </c>
    </row>
    <row r="56" spans="1:33" ht="12.75">
      <c r="A56" s="242"/>
      <c r="B56" s="85" t="s">
        <v>116</v>
      </c>
      <c r="C56" s="158">
        <f>C55/C9</f>
        <v>8501.011902252058</v>
      </c>
      <c r="D56" s="82">
        <f aca="true" t="shared" si="25" ref="D56:AG56">D55/D9</f>
        <v>7149.272744438216</v>
      </c>
      <c r="E56" s="82">
        <f t="shared" si="25"/>
        <v>7421.020460193082</v>
      </c>
      <c r="F56" s="82">
        <f t="shared" si="25"/>
        <v>9949.862353961153</v>
      </c>
      <c r="G56" s="82">
        <f t="shared" si="25"/>
        <v>9936.499608318753</v>
      </c>
      <c r="H56" s="280">
        <f t="shared" si="25"/>
        <v>5825.8231370799185</v>
      </c>
      <c r="I56" s="264">
        <f t="shared" si="25"/>
        <v>6712.7901517565315</v>
      </c>
      <c r="J56" s="92">
        <f t="shared" si="25"/>
        <v>5376.707219391606</v>
      </c>
      <c r="K56" s="92">
        <f t="shared" si="25"/>
        <v>6663.331863965239</v>
      </c>
      <c r="L56" s="92">
        <f t="shared" si="25"/>
        <v>6780.897376966533</v>
      </c>
      <c r="M56" s="92">
        <f t="shared" si="25"/>
        <v>6865.50202909124</v>
      </c>
      <c r="N56" s="340">
        <f t="shared" si="25"/>
        <v>6501.829051714693</v>
      </c>
      <c r="O56" s="268">
        <f t="shared" si="25"/>
        <v>1649.7461254051866</v>
      </c>
      <c r="P56" s="98">
        <f t="shared" si="25"/>
        <v>2706.0642661556126</v>
      </c>
      <c r="Q56" s="98">
        <f t="shared" si="25"/>
        <v>2555.753954921149</v>
      </c>
      <c r="R56" s="98">
        <f t="shared" si="25"/>
        <v>2664.5955966633005</v>
      </c>
      <c r="S56" s="98">
        <f t="shared" si="25"/>
        <v>2797.924196452808</v>
      </c>
      <c r="T56" s="98">
        <f t="shared" si="25"/>
        <v>2806.1789850092196</v>
      </c>
      <c r="U56" s="368">
        <f t="shared" si="25"/>
        <v>2450.0719342747884</v>
      </c>
      <c r="V56" s="172">
        <f t="shared" si="25"/>
        <v>5579.117524163319</v>
      </c>
      <c r="W56" s="119">
        <f t="shared" si="25"/>
        <v>5460.896614930845</v>
      </c>
      <c r="X56" s="119">
        <f t="shared" si="25"/>
        <v>5246.001203034752</v>
      </c>
      <c r="Y56" s="119">
        <f t="shared" si="25"/>
        <v>4889.700909647396</v>
      </c>
      <c r="Z56" s="119">
        <f t="shared" si="25"/>
        <v>12018.28532558083</v>
      </c>
      <c r="AA56" s="173">
        <f t="shared" si="25"/>
        <v>5656.0383904221835</v>
      </c>
      <c r="AB56" s="386">
        <f t="shared" si="25"/>
        <v>5579.117524163319</v>
      </c>
      <c r="AC56" s="133">
        <f t="shared" si="25"/>
        <v>5460.896614930845</v>
      </c>
      <c r="AD56" s="133">
        <f t="shared" si="25"/>
        <v>5246.001203034752</v>
      </c>
      <c r="AE56" s="133">
        <f t="shared" si="25"/>
        <v>4889.700909647396</v>
      </c>
      <c r="AF56" s="133">
        <f t="shared" si="25"/>
        <v>12018.28532558083</v>
      </c>
      <c r="AG56" s="183">
        <f t="shared" si="25"/>
        <v>5656.0383904221835</v>
      </c>
    </row>
    <row r="57" spans="1:33" ht="12.75">
      <c r="A57" s="242"/>
      <c r="B57" s="85" t="s">
        <v>40</v>
      </c>
      <c r="C57" s="39">
        <f aca="true" t="shared" si="26" ref="C57:AG57">C55/C83</f>
        <v>0.5221276646060181</v>
      </c>
      <c r="D57" s="80">
        <f t="shared" si="26"/>
        <v>0.4391045589168149</v>
      </c>
      <c r="E57" s="80">
        <f t="shared" si="26"/>
        <v>0.4557951602029418</v>
      </c>
      <c r="F57" s="80">
        <f t="shared" si="26"/>
        <v>0.6111152947155394</v>
      </c>
      <c r="G57" s="80">
        <f t="shared" si="26"/>
        <v>0.6102945619304057</v>
      </c>
      <c r="H57" s="277">
        <f t="shared" si="26"/>
        <v>0.3578189824867101</v>
      </c>
      <c r="I57" s="265">
        <f t="shared" si="26"/>
        <v>0.5034596307578446</v>
      </c>
      <c r="J57" s="90">
        <f t="shared" si="26"/>
        <v>0.40325333731155116</v>
      </c>
      <c r="K57" s="90">
        <f t="shared" si="26"/>
        <v>0.4997502564520198</v>
      </c>
      <c r="L57" s="90">
        <f t="shared" si="26"/>
        <v>0.5085676763962437</v>
      </c>
      <c r="M57" s="90">
        <f t="shared" si="26"/>
        <v>0.5149130299610285</v>
      </c>
      <c r="N57" s="335">
        <f t="shared" si="26"/>
        <v>0.4876375366464205</v>
      </c>
      <c r="O57" s="306" t="e">
        <f t="shared" si="26"/>
        <v>#DIV/0!</v>
      </c>
      <c r="P57" s="96">
        <f t="shared" si="26"/>
        <v>0.14741260591111538</v>
      </c>
      <c r="Q57" s="96">
        <f t="shared" si="26"/>
        <v>0.13922446531463892</v>
      </c>
      <c r="R57" s="96">
        <f t="shared" si="26"/>
        <v>0.14515360389479853</v>
      </c>
      <c r="S57" s="96">
        <f t="shared" si="26"/>
        <v>0.15241666729771375</v>
      </c>
      <c r="T57" s="96">
        <f t="shared" si="26"/>
        <v>0.15286634615699474</v>
      </c>
      <c r="U57" s="365">
        <f t="shared" si="26"/>
        <v>0.13346744680762299</v>
      </c>
      <c r="V57" s="109">
        <f t="shared" si="26"/>
        <v>0.20098626823890597</v>
      </c>
      <c r="W57" s="117">
        <f t="shared" si="26"/>
        <v>0.19672739050931223</v>
      </c>
      <c r="X57" s="117">
        <f t="shared" si="26"/>
        <v>0.18898583878332745</v>
      </c>
      <c r="Y57" s="117">
        <f t="shared" si="26"/>
        <v>0.17615021271339779</v>
      </c>
      <c r="Z57" s="117">
        <f t="shared" si="26"/>
        <v>0.43295562564460255</v>
      </c>
      <c r="AA57" s="168">
        <f t="shared" si="26"/>
        <v>0.20375732258434953</v>
      </c>
      <c r="AB57" s="383">
        <f t="shared" si="26"/>
        <v>0.21189204421433042</v>
      </c>
      <c r="AC57" s="126">
        <f t="shared" si="26"/>
        <v>0.20740207424727858</v>
      </c>
      <c r="AD57" s="126">
        <f t="shared" si="26"/>
        <v>0.19924045586915123</v>
      </c>
      <c r="AE57" s="126">
        <f t="shared" si="26"/>
        <v>0.18570835205649053</v>
      </c>
      <c r="AF57" s="126">
        <f t="shared" si="26"/>
        <v>0.45644836025753244</v>
      </c>
      <c r="AG57" s="180">
        <f t="shared" si="26"/>
        <v>0.21481345956787634</v>
      </c>
    </row>
    <row r="58" spans="1:33" ht="12.75">
      <c r="A58" s="242"/>
      <c r="B58" s="85" t="s">
        <v>13</v>
      </c>
      <c r="C58" s="39">
        <f>'Données Flandre'!C45</f>
        <v>272.55</v>
      </c>
      <c r="D58" s="80">
        <f>'Données Flandre'!D45</f>
        <v>272.55</v>
      </c>
      <c r="E58" s="80">
        <f>'Données Flandre'!E45</f>
        <v>272.55</v>
      </c>
      <c r="F58" s="80">
        <f>'Données Flandre'!F45</f>
        <v>272.55</v>
      </c>
      <c r="G58" s="80">
        <f>'Données Flandre'!G45</f>
        <v>272.55</v>
      </c>
      <c r="H58" s="277">
        <f>'Données Flandre'!H45</f>
        <v>272.55</v>
      </c>
      <c r="I58" s="265">
        <f>'Données Flandre'!I45</f>
        <v>272.55</v>
      </c>
      <c r="J58" s="90">
        <f>'Données Flandre'!J45</f>
        <v>272.55</v>
      </c>
      <c r="K58" s="90">
        <f>'Données Flandre'!K45</f>
        <v>272.55</v>
      </c>
      <c r="L58" s="90">
        <f>'Données Flandre'!L45</f>
        <v>272.55</v>
      </c>
      <c r="M58" s="90">
        <f>'Données Flandre'!M45</f>
        <v>272.55</v>
      </c>
      <c r="N58" s="335">
        <f>'Données Flandre'!N45</f>
        <v>272.55</v>
      </c>
      <c r="O58" s="306">
        <f>'Données Flandre'!O45</f>
        <v>272.55</v>
      </c>
      <c r="P58" s="96">
        <f>'Données Flandre'!P45</f>
        <v>272.55</v>
      </c>
      <c r="Q58" s="96">
        <f>'Données Flandre'!Q45</f>
        <v>272.55</v>
      </c>
      <c r="R58" s="96">
        <f>'Données Flandre'!R45</f>
        <v>272.55</v>
      </c>
      <c r="S58" s="96">
        <f>'Données Flandre'!S45</f>
        <v>272.55</v>
      </c>
      <c r="T58" s="96">
        <f>'Données Flandre'!T45</f>
        <v>272.55</v>
      </c>
      <c r="U58" s="365">
        <f>'Données Flandre'!U45</f>
        <v>272.55</v>
      </c>
      <c r="V58" s="109">
        <f>'Données Flandre'!V45</f>
        <v>272.55</v>
      </c>
      <c r="W58" s="117">
        <f>'Données Flandre'!W45</f>
        <v>272.55</v>
      </c>
      <c r="X58" s="117">
        <f>'Données Flandre'!X45</f>
        <v>272.55</v>
      </c>
      <c r="Y58" s="117">
        <f>'Données Flandre'!Y45</f>
        <v>272.55</v>
      </c>
      <c r="Z58" s="117">
        <f>'Données Flandre'!Z45</f>
        <v>272.55</v>
      </c>
      <c r="AA58" s="168">
        <f>'Données Flandre'!AA45</f>
        <v>272.55</v>
      </c>
      <c r="AB58" s="383">
        <f>'Données Flandre'!AB45</f>
        <v>272.55</v>
      </c>
      <c r="AC58" s="126">
        <f>'Données Flandre'!AC45</f>
        <v>272.55</v>
      </c>
      <c r="AD58" s="126">
        <f>'Données Flandre'!AD45</f>
        <v>272.55</v>
      </c>
      <c r="AE58" s="126">
        <f>'Données Flandre'!AE45</f>
        <v>272.55</v>
      </c>
      <c r="AF58" s="126">
        <f>'Données Flandre'!AF45</f>
        <v>272.55</v>
      </c>
      <c r="AG58" s="180">
        <f>'Données Flandre'!AG45</f>
        <v>272.55</v>
      </c>
    </row>
    <row r="59" spans="1:33" ht="12.75">
      <c r="A59" s="242"/>
      <c r="B59" s="85" t="s">
        <v>8</v>
      </c>
      <c r="C59" s="39">
        <f aca="true" t="shared" si="27" ref="C59:AG59">C53*C58</f>
        <v>983.9055</v>
      </c>
      <c r="D59" s="80">
        <f t="shared" si="27"/>
        <v>684.1005</v>
      </c>
      <c r="E59" s="80">
        <f t="shared" si="27"/>
        <v>839.4540000000001</v>
      </c>
      <c r="F59" s="80">
        <f t="shared" si="27"/>
        <v>1182.867</v>
      </c>
      <c r="G59" s="80">
        <f t="shared" si="27"/>
        <v>1117.455</v>
      </c>
      <c r="H59" s="277">
        <f t="shared" si="27"/>
        <v>689.5514999999999</v>
      </c>
      <c r="I59" s="265">
        <f t="shared" si="27"/>
        <v>1883.3205</v>
      </c>
      <c r="J59" s="90">
        <f t="shared" si="27"/>
        <v>1327.3185</v>
      </c>
      <c r="K59" s="90">
        <f t="shared" si="27"/>
        <v>1905.1245000000001</v>
      </c>
      <c r="L59" s="90">
        <f t="shared" si="27"/>
        <v>1877.8695</v>
      </c>
      <c r="M59" s="90">
        <f t="shared" si="27"/>
        <v>1902.3990000000001</v>
      </c>
      <c r="N59" s="335">
        <f t="shared" si="27"/>
        <v>1856.0655</v>
      </c>
      <c r="O59" s="306">
        <f t="shared" si="27"/>
        <v>411.5505</v>
      </c>
      <c r="P59" s="96">
        <f t="shared" si="27"/>
        <v>430.629</v>
      </c>
      <c r="Q59" s="96">
        <f t="shared" si="27"/>
        <v>365.21700000000004</v>
      </c>
      <c r="R59" s="96">
        <f t="shared" si="27"/>
        <v>444.2565</v>
      </c>
      <c r="S59" s="96">
        <f t="shared" si="27"/>
        <v>455.1585</v>
      </c>
      <c r="T59" s="96">
        <f t="shared" si="27"/>
        <v>452.433</v>
      </c>
      <c r="U59" s="365">
        <f t="shared" si="27"/>
        <v>392.472</v>
      </c>
      <c r="V59" s="109">
        <f t="shared" si="27"/>
        <v>288.903</v>
      </c>
      <c r="W59" s="117">
        <f t="shared" si="27"/>
        <v>288.903</v>
      </c>
      <c r="X59" s="117">
        <f t="shared" si="27"/>
        <v>256.197</v>
      </c>
      <c r="Y59" s="117">
        <f t="shared" si="27"/>
        <v>288.903</v>
      </c>
      <c r="Z59" s="117">
        <f t="shared" si="27"/>
        <v>468.786</v>
      </c>
      <c r="AA59" s="168">
        <f t="shared" si="27"/>
        <v>288.903</v>
      </c>
      <c r="AB59" s="383">
        <f t="shared" si="27"/>
        <v>288.903</v>
      </c>
      <c r="AC59" s="126">
        <f t="shared" si="27"/>
        <v>288.903</v>
      </c>
      <c r="AD59" s="126">
        <f t="shared" si="27"/>
        <v>256.197</v>
      </c>
      <c r="AE59" s="126">
        <f t="shared" si="27"/>
        <v>288.903</v>
      </c>
      <c r="AF59" s="126">
        <f t="shared" si="27"/>
        <v>468.786</v>
      </c>
      <c r="AG59" s="180">
        <f t="shared" si="27"/>
        <v>288.903</v>
      </c>
    </row>
    <row r="60" spans="1:33" ht="13.5" thickBot="1">
      <c r="A60" s="243"/>
      <c r="B60" s="153" t="s">
        <v>108</v>
      </c>
      <c r="C60" s="201">
        <f aca="true" t="shared" si="28" ref="C60:AG60">C59/C10</f>
        <v>0.00789773559564507</v>
      </c>
      <c r="D60" s="202">
        <f t="shared" si="28"/>
        <v>0.006641922924701097</v>
      </c>
      <c r="E60" s="202">
        <f t="shared" si="28"/>
        <v>0.006894385999971451</v>
      </c>
      <c r="F60" s="202">
        <f t="shared" si="28"/>
        <v>0.009243768034700707</v>
      </c>
      <c r="G60" s="202">
        <f t="shared" si="28"/>
        <v>0.009231353579441848</v>
      </c>
      <c r="H60" s="282">
        <f t="shared" si="28"/>
        <v>0.005412392229619119</v>
      </c>
      <c r="I60" s="343">
        <f t="shared" si="28"/>
        <v>0.006236415421742729</v>
      </c>
      <c r="J60" s="203">
        <f t="shared" si="28"/>
        <v>0.004995147928530903</v>
      </c>
      <c r="K60" s="203">
        <f t="shared" si="28"/>
        <v>0.0061904669529627395</v>
      </c>
      <c r="L60" s="203">
        <f t="shared" si="28"/>
        <v>0.006299689401716706</v>
      </c>
      <c r="M60" s="203">
        <f t="shared" si="28"/>
        <v>0.0063782900648289955</v>
      </c>
      <c r="N60" s="344">
        <f t="shared" si="28"/>
        <v>0.006040425225722007</v>
      </c>
      <c r="O60" s="314">
        <f t="shared" si="28"/>
        <v>0.0015791160951082954</v>
      </c>
      <c r="P60" s="204">
        <f t="shared" si="28"/>
        <v>0.001997124871826934</v>
      </c>
      <c r="Q60" s="204">
        <f t="shared" si="28"/>
        <v>0.0018861931157659964</v>
      </c>
      <c r="R60" s="204">
        <f t="shared" si="28"/>
        <v>0.0019665202360536955</v>
      </c>
      <c r="S60" s="204">
        <f t="shared" si="28"/>
        <v>0.0020649191787897336</v>
      </c>
      <c r="T60" s="204">
        <f t="shared" si="28"/>
        <v>0.0020710113635703646</v>
      </c>
      <c r="U60" s="370">
        <f t="shared" si="28"/>
        <v>0.0018081978535774829</v>
      </c>
      <c r="V60" s="205">
        <f t="shared" si="28"/>
        <v>0.003325067937890586</v>
      </c>
      <c r="W60" s="206">
        <f t="shared" si="28"/>
        <v>0.0032546101005758708</v>
      </c>
      <c r="X60" s="206">
        <f t="shared" si="28"/>
        <v>0.0031265357517203775</v>
      </c>
      <c r="Y60" s="206">
        <f t="shared" si="28"/>
        <v>0.002914186275898755</v>
      </c>
      <c r="Z60" s="206">
        <f t="shared" si="28"/>
        <v>0.00716271256725366</v>
      </c>
      <c r="AA60" s="207">
        <f t="shared" si="28"/>
        <v>0.0033709115870061285</v>
      </c>
      <c r="AB60" s="388">
        <f t="shared" si="28"/>
        <v>0.003325067937890586</v>
      </c>
      <c r="AC60" s="208">
        <f t="shared" si="28"/>
        <v>0.0032546101005758708</v>
      </c>
      <c r="AD60" s="208">
        <f t="shared" si="28"/>
        <v>0.0031265357517203775</v>
      </c>
      <c r="AE60" s="208">
        <f t="shared" si="28"/>
        <v>0.002914186275898755</v>
      </c>
      <c r="AF60" s="208">
        <f t="shared" si="28"/>
        <v>0.00716271256725366</v>
      </c>
      <c r="AG60" s="209">
        <f t="shared" si="28"/>
        <v>0.0033709115870061285</v>
      </c>
    </row>
    <row r="61" spans="1:33" ht="13.5" thickBot="1">
      <c r="A61" s="242"/>
      <c r="B61" s="85"/>
      <c r="C61" s="41"/>
      <c r="D61" s="42"/>
      <c r="E61" s="42"/>
      <c r="F61" s="42"/>
      <c r="G61" s="42"/>
      <c r="H61" s="285"/>
      <c r="I61" s="345"/>
      <c r="J61" s="52"/>
      <c r="K61" s="52"/>
      <c r="L61" s="52"/>
      <c r="M61" s="52"/>
      <c r="N61" s="346"/>
      <c r="O61" s="309"/>
      <c r="P61" s="60"/>
      <c r="Q61" s="61"/>
      <c r="R61" s="61"/>
      <c r="S61" s="61"/>
      <c r="T61" s="61"/>
      <c r="U61" s="371"/>
      <c r="V61" s="105"/>
      <c r="W61" s="113"/>
      <c r="X61" s="113"/>
      <c r="Y61" s="113"/>
      <c r="Z61" s="113"/>
      <c r="AA61" s="210"/>
      <c r="AB61" s="390"/>
      <c r="AC61" s="140"/>
      <c r="AD61" s="140"/>
      <c r="AE61" s="140"/>
      <c r="AF61" s="140"/>
      <c r="AG61" s="218"/>
    </row>
    <row r="62" spans="1:33" ht="12.75">
      <c r="A62" s="241" t="s">
        <v>47</v>
      </c>
      <c r="B62" s="152" t="s">
        <v>49</v>
      </c>
      <c r="C62" s="35">
        <f>'Données Flandre'!C48</f>
        <v>166.27</v>
      </c>
      <c r="D62" s="36">
        <f>'Données Flandre'!D48</f>
        <v>183.13</v>
      </c>
      <c r="E62" s="36">
        <f>'Données Flandre'!E48</f>
        <v>152.93</v>
      </c>
      <c r="F62" s="36">
        <f>'Données Flandre'!F48</f>
        <v>184.36</v>
      </c>
      <c r="G62" s="36">
        <f>'Données Flandre'!G48</f>
        <v>162.1</v>
      </c>
      <c r="H62" s="286">
        <f>'Données Flandre'!H48</f>
        <v>164.72</v>
      </c>
      <c r="I62" s="349">
        <f>'Données Flandre'!I48</f>
        <v>5.41</v>
      </c>
      <c r="J62" s="53">
        <f>'Données Flandre'!J48</f>
        <v>4.27</v>
      </c>
      <c r="K62" s="53">
        <f>'Données Flandre'!K48</f>
        <v>5.26</v>
      </c>
      <c r="L62" s="53">
        <f>'Données Flandre'!L48</f>
        <v>5.56</v>
      </c>
      <c r="M62" s="53">
        <f>'Données Flandre'!M48</f>
        <v>5.26</v>
      </c>
      <c r="N62" s="350">
        <f>'Données Flandre'!N48</f>
        <v>5.68</v>
      </c>
      <c r="O62" s="246">
        <f>'Données Flandre'!O48</f>
        <v>24.49</v>
      </c>
      <c r="P62" s="62">
        <f>'Données Flandre'!P48</f>
        <v>24.27</v>
      </c>
      <c r="Q62" s="62">
        <f>'Données Flandre'!Q48</f>
        <v>23.88</v>
      </c>
      <c r="R62" s="62">
        <f>'Données Flandre'!R48</f>
        <v>24.78</v>
      </c>
      <c r="S62" s="62">
        <f>'Données Flandre'!S48</f>
        <v>24.18</v>
      </c>
      <c r="T62" s="62">
        <f>'Données Flandre'!T48</f>
        <v>24.5</v>
      </c>
      <c r="U62" s="373">
        <f>'Données Flandre'!U48</f>
        <v>23.3</v>
      </c>
      <c r="V62" s="111">
        <f>'Données Flandre'!V48</f>
        <v>3.3</v>
      </c>
      <c r="W62" s="106">
        <f>'Données Flandre'!W48</f>
        <v>3.3</v>
      </c>
      <c r="X62" s="106">
        <f>'Données Flandre'!X48</f>
        <v>3.3</v>
      </c>
      <c r="Y62" s="106">
        <f>'Données Flandre'!Y48</f>
        <v>3.3</v>
      </c>
      <c r="Z62" s="106">
        <f>'Données Flandre'!Z48</f>
        <v>3.3</v>
      </c>
      <c r="AA62" s="219">
        <f>'Données Flandre'!AA48</f>
        <v>3.3</v>
      </c>
      <c r="AB62" s="391">
        <f>'Données Flandre'!AB48</f>
        <v>3.3</v>
      </c>
      <c r="AC62" s="122">
        <f>'Données Flandre'!AC48</f>
        <v>3.3</v>
      </c>
      <c r="AD62" s="122">
        <f>'Données Flandre'!AD48</f>
        <v>3.3</v>
      </c>
      <c r="AE62" s="122">
        <f>'Données Flandre'!AE48</f>
        <v>3.3</v>
      </c>
      <c r="AF62" s="122">
        <f>'Données Flandre'!AF48</f>
        <v>3.3</v>
      </c>
      <c r="AG62" s="123">
        <f>'Données Flandre'!AG48</f>
        <v>3.3</v>
      </c>
    </row>
    <row r="63" spans="1:33" ht="12.75">
      <c r="A63" s="242"/>
      <c r="B63" s="85" t="s">
        <v>48</v>
      </c>
      <c r="C63" s="158">
        <f>'Données Flandre'!C49</f>
        <v>154.55</v>
      </c>
      <c r="D63" s="82">
        <f>'Données Flandre'!D49</f>
        <v>154.55</v>
      </c>
      <c r="E63" s="82">
        <f>'Données Flandre'!E49</f>
        <v>154.55</v>
      </c>
      <c r="F63" s="82">
        <f>'Données Flandre'!F49</f>
        <v>154.55</v>
      </c>
      <c r="G63" s="82">
        <f>'Données Flandre'!G49</f>
        <v>154.55</v>
      </c>
      <c r="H63" s="280">
        <f>'Données Flandre'!H49</f>
        <v>154.55</v>
      </c>
      <c r="I63" s="264">
        <f>'Données Flandre'!I49</f>
        <v>154.55</v>
      </c>
      <c r="J63" s="92">
        <f>'Données Flandre'!J49</f>
        <v>154.55</v>
      </c>
      <c r="K63" s="92">
        <f>'Données Flandre'!K49</f>
        <v>154.55</v>
      </c>
      <c r="L63" s="92">
        <f>'Données Flandre'!L49</f>
        <v>154.55</v>
      </c>
      <c r="M63" s="92">
        <f>'Données Flandre'!M49</f>
        <v>154.55</v>
      </c>
      <c r="N63" s="340">
        <f>'Données Flandre'!N49</f>
        <v>154.55</v>
      </c>
      <c r="O63" s="312">
        <f>'Données Flandre'!O49</f>
        <v>154.55</v>
      </c>
      <c r="P63" s="98">
        <f>'Données Flandre'!P49</f>
        <v>154.55</v>
      </c>
      <c r="Q63" s="98">
        <f>'Données Flandre'!Q49</f>
        <v>154.55</v>
      </c>
      <c r="R63" s="98">
        <f>'Données Flandre'!R49</f>
        <v>154.55</v>
      </c>
      <c r="S63" s="98">
        <f>'Données Flandre'!S49</f>
        <v>154.55</v>
      </c>
      <c r="T63" s="98">
        <f>'Données Flandre'!T49</f>
        <v>154.55</v>
      </c>
      <c r="U63" s="368">
        <f>'Données Flandre'!U49</f>
        <v>154.55</v>
      </c>
      <c r="V63" s="172">
        <f>'Données Flandre'!V49</f>
        <v>154.55</v>
      </c>
      <c r="W63" s="119">
        <f>'Données Flandre'!W49</f>
        <v>154.55</v>
      </c>
      <c r="X63" s="119">
        <f>'Données Flandre'!X49</f>
        <v>154.55</v>
      </c>
      <c r="Y63" s="119">
        <f>'Données Flandre'!Y49</f>
        <v>154.55</v>
      </c>
      <c r="Z63" s="119">
        <f>'Données Flandre'!Z49</f>
        <v>154.55</v>
      </c>
      <c r="AA63" s="173">
        <f>'Données Flandre'!AA49</f>
        <v>154.55</v>
      </c>
      <c r="AB63" s="386">
        <f>'Données Flandre'!AB49</f>
        <v>154.55</v>
      </c>
      <c r="AC63" s="133">
        <f>'Données Flandre'!AC49</f>
        <v>154.55</v>
      </c>
      <c r="AD63" s="133">
        <f>'Données Flandre'!AD49</f>
        <v>154.55</v>
      </c>
      <c r="AE63" s="133">
        <f>'Données Flandre'!AE49</f>
        <v>154.55</v>
      </c>
      <c r="AF63" s="133">
        <f>'Données Flandre'!AF49</f>
        <v>154.55</v>
      </c>
      <c r="AG63" s="183">
        <f>'Données Flandre'!AG49</f>
        <v>154.55</v>
      </c>
    </row>
    <row r="64" spans="1:33" ht="12.75">
      <c r="A64" s="242"/>
      <c r="B64" s="85" t="s">
        <v>7</v>
      </c>
      <c r="C64" s="158">
        <f aca="true" t="shared" si="29" ref="C64:AG64">C62*C63</f>
        <v>25697.028500000004</v>
      </c>
      <c r="D64" s="82">
        <f t="shared" si="29"/>
        <v>28302.7415</v>
      </c>
      <c r="E64" s="82">
        <f t="shared" si="29"/>
        <v>23635.331500000004</v>
      </c>
      <c r="F64" s="82">
        <f t="shared" si="29"/>
        <v>28492.838000000003</v>
      </c>
      <c r="G64" s="82">
        <f t="shared" si="29"/>
        <v>25052.555</v>
      </c>
      <c r="H64" s="280">
        <f t="shared" si="29"/>
        <v>25457.476000000002</v>
      </c>
      <c r="I64" s="264">
        <f t="shared" si="29"/>
        <v>836.1155000000001</v>
      </c>
      <c r="J64" s="92">
        <f t="shared" si="29"/>
        <v>659.9285</v>
      </c>
      <c r="K64" s="92">
        <f t="shared" si="29"/>
        <v>812.933</v>
      </c>
      <c r="L64" s="92">
        <f t="shared" si="29"/>
        <v>859.298</v>
      </c>
      <c r="M64" s="92">
        <f t="shared" si="29"/>
        <v>812.933</v>
      </c>
      <c r="N64" s="340">
        <f t="shared" si="29"/>
        <v>877.844</v>
      </c>
      <c r="O64" s="312">
        <f t="shared" si="29"/>
        <v>3784.9295</v>
      </c>
      <c r="P64" s="98">
        <f t="shared" si="29"/>
        <v>3750.9285</v>
      </c>
      <c r="Q64" s="98">
        <f t="shared" si="29"/>
        <v>3690.654</v>
      </c>
      <c r="R64" s="98">
        <f t="shared" si="29"/>
        <v>3829.7490000000003</v>
      </c>
      <c r="S64" s="98">
        <f t="shared" si="29"/>
        <v>3737.0190000000002</v>
      </c>
      <c r="T64" s="98">
        <f t="shared" si="29"/>
        <v>3786.4750000000004</v>
      </c>
      <c r="U64" s="368">
        <f t="shared" si="29"/>
        <v>3601.0150000000003</v>
      </c>
      <c r="V64" s="172">
        <f t="shared" si="29"/>
        <v>510.015</v>
      </c>
      <c r="W64" s="119">
        <f t="shared" si="29"/>
        <v>510.015</v>
      </c>
      <c r="X64" s="119">
        <f t="shared" si="29"/>
        <v>510.015</v>
      </c>
      <c r="Y64" s="119">
        <f t="shared" si="29"/>
        <v>510.015</v>
      </c>
      <c r="Z64" s="119">
        <f t="shared" si="29"/>
        <v>510.015</v>
      </c>
      <c r="AA64" s="173">
        <f t="shared" si="29"/>
        <v>510.015</v>
      </c>
      <c r="AB64" s="386">
        <f t="shared" si="29"/>
        <v>510.015</v>
      </c>
      <c r="AC64" s="133">
        <f t="shared" si="29"/>
        <v>510.015</v>
      </c>
      <c r="AD64" s="133">
        <f t="shared" si="29"/>
        <v>510.015</v>
      </c>
      <c r="AE64" s="133">
        <f t="shared" si="29"/>
        <v>510.015</v>
      </c>
      <c r="AF64" s="133">
        <f t="shared" si="29"/>
        <v>510.015</v>
      </c>
      <c r="AG64" s="183">
        <f t="shared" si="29"/>
        <v>510.015</v>
      </c>
    </row>
    <row r="65" spans="1:33" ht="12.75">
      <c r="A65" s="242"/>
      <c r="B65" s="85" t="s">
        <v>116</v>
      </c>
      <c r="C65" s="158">
        <f>C64/C9</f>
        <v>3506.5580217560014</v>
      </c>
      <c r="D65" s="82">
        <f aca="true" t="shared" si="30" ref="D65:AG65">D64/D9</f>
        <v>4671.446182560259</v>
      </c>
      <c r="E65" s="82">
        <f t="shared" si="30"/>
        <v>3299.964829723645</v>
      </c>
      <c r="F65" s="82">
        <f t="shared" si="30"/>
        <v>3785.277759104951</v>
      </c>
      <c r="G65" s="82">
        <f t="shared" si="30"/>
        <v>3518.3277050512415</v>
      </c>
      <c r="H65" s="280">
        <f t="shared" si="30"/>
        <v>3396.9317301143706</v>
      </c>
      <c r="I65" s="264">
        <f t="shared" si="30"/>
        <v>47.068027547880604</v>
      </c>
      <c r="J65" s="92">
        <f t="shared" si="30"/>
        <v>42.22007615791507</v>
      </c>
      <c r="K65" s="92">
        <f t="shared" si="30"/>
        <v>44.905932822258386</v>
      </c>
      <c r="L65" s="92">
        <f t="shared" si="30"/>
        <v>49.00568360036635</v>
      </c>
      <c r="M65" s="92">
        <f t="shared" si="30"/>
        <v>46.33469746021613</v>
      </c>
      <c r="N65" s="340">
        <f t="shared" si="30"/>
        <v>48.56691087217993</v>
      </c>
      <c r="O65" s="268">
        <f t="shared" si="30"/>
        <v>239.62529755875207</v>
      </c>
      <c r="P65" s="98">
        <f t="shared" si="30"/>
        <v>372.2669714199511</v>
      </c>
      <c r="Q65" s="98">
        <f t="shared" si="30"/>
        <v>407.89865746651617</v>
      </c>
      <c r="R65" s="98">
        <f t="shared" si="30"/>
        <v>362.78449188844075</v>
      </c>
      <c r="S65" s="98">
        <f t="shared" si="30"/>
        <v>362.8101928855001</v>
      </c>
      <c r="T65" s="98">
        <f t="shared" si="30"/>
        <v>370.9172870049865</v>
      </c>
      <c r="U65" s="368">
        <f t="shared" si="30"/>
        <v>355.0389289049584</v>
      </c>
      <c r="V65" s="172">
        <f t="shared" si="30"/>
        <v>155.55260725951814</v>
      </c>
      <c r="W65" s="119">
        <f t="shared" si="30"/>
        <v>152.25646399240532</v>
      </c>
      <c r="X65" s="119">
        <f t="shared" si="30"/>
        <v>164.93703471337372</v>
      </c>
      <c r="Y65" s="119">
        <f t="shared" si="30"/>
        <v>136.33083044418487</v>
      </c>
      <c r="Z65" s="119">
        <f t="shared" si="30"/>
        <v>206.50554309360496</v>
      </c>
      <c r="AA65" s="173">
        <f t="shared" si="30"/>
        <v>157.69725491166122</v>
      </c>
      <c r="AB65" s="386">
        <f t="shared" si="30"/>
        <v>155.55260725951814</v>
      </c>
      <c r="AC65" s="133">
        <f t="shared" si="30"/>
        <v>152.25646399240532</v>
      </c>
      <c r="AD65" s="133">
        <f t="shared" si="30"/>
        <v>164.93703471337372</v>
      </c>
      <c r="AE65" s="133">
        <f t="shared" si="30"/>
        <v>136.33083044418487</v>
      </c>
      <c r="AF65" s="133">
        <f t="shared" si="30"/>
        <v>206.50554309360496</v>
      </c>
      <c r="AG65" s="183">
        <f t="shared" si="30"/>
        <v>157.69725491166122</v>
      </c>
    </row>
    <row r="66" spans="1:33" ht="12.75">
      <c r="A66" s="242"/>
      <c r="B66" s="85" t="s">
        <v>40</v>
      </c>
      <c r="C66" s="39">
        <f aca="true" t="shared" si="31" ref="C66:AG66">C64/C83</f>
        <v>0.21537094310148325</v>
      </c>
      <c r="D66" s="80">
        <f t="shared" si="31"/>
        <v>0.286917759165439</v>
      </c>
      <c r="E66" s="80">
        <f t="shared" si="31"/>
        <v>0.20268209827692996</v>
      </c>
      <c r="F66" s="80">
        <f t="shared" si="31"/>
        <v>0.23248976227441695</v>
      </c>
      <c r="G66" s="80">
        <f t="shared" si="31"/>
        <v>0.21609383083799708</v>
      </c>
      <c r="H66" s="277">
        <f t="shared" si="31"/>
        <v>0.208637754124404</v>
      </c>
      <c r="I66" s="265">
        <f t="shared" si="31"/>
        <v>0.003530104656043104</v>
      </c>
      <c r="J66" s="90">
        <f t="shared" si="31"/>
        <v>0.003166508035033678</v>
      </c>
      <c r="K66" s="90">
        <f t="shared" si="31"/>
        <v>0.0033679474326506207</v>
      </c>
      <c r="L66" s="90">
        <f t="shared" si="31"/>
        <v>0.0036754289666004526</v>
      </c>
      <c r="M66" s="90">
        <f t="shared" si="31"/>
        <v>0.0034751048591162527</v>
      </c>
      <c r="N66" s="335">
        <f t="shared" si="31"/>
        <v>0.0036425209878426863</v>
      </c>
      <c r="O66" s="306" t="e">
        <f t="shared" si="31"/>
        <v>#DIV/0!</v>
      </c>
      <c r="P66" s="96">
        <f t="shared" si="31"/>
        <v>0.020279209565711772</v>
      </c>
      <c r="Q66" s="96">
        <f t="shared" si="31"/>
        <v>0.0222202424372603</v>
      </c>
      <c r="R66" s="96">
        <f t="shared" si="31"/>
        <v>0.019762652351708643</v>
      </c>
      <c r="S66" s="96">
        <f t="shared" si="31"/>
        <v>0.01976405241119667</v>
      </c>
      <c r="T66" s="96">
        <f t="shared" si="31"/>
        <v>0.020205685629397348</v>
      </c>
      <c r="U66" s="365">
        <f t="shared" si="31"/>
        <v>0.019340713509411342</v>
      </c>
      <c r="V66" s="109">
        <f t="shared" si="31"/>
        <v>0.005603742511699689</v>
      </c>
      <c r="W66" s="117">
        <f t="shared" si="31"/>
        <v>0.005484999801590324</v>
      </c>
      <c r="X66" s="117">
        <f t="shared" si="31"/>
        <v>0.0059418140875968145</v>
      </c>
      <c r="Y66" s="117">
        <f t="shared" si="31"/>
        <v>0.004911282965131107</v>
      </c>
      <c r="Z66" s="117">
        <f t="shared" si="31"/>
        <v>0.007439308868700802</v>
      </c>
      <c r="AA66" s="168">
        <f t="shared" si="31"/>
        <v>0.005681002889604383</v>
      </c>
      <c r="AB66" s="383">
        <f t="shared" si="31"/>
        <v>0.005907808859077788</v>
      </c>
      <c r="AC66" s="126">
        <f t="shared" si="31"/>
        <v>0.005782623015283149</v>
      </c>
      <c r="AD66" s="126">
        <f t="shared" si="31"/>
        <v>0.006264224637803787</v>
      </c>
      <c r="AE66" s="126">
        <f t="shared" si="31"/>
        <v>0.005177775558077663</v>
      </c>
      <c r="AF66" s="126">
        <f t="shared" si="31"/>
        <v>0.007842975430824344</v>
      </c>
      <c r="AG66" s="180">
        <f t="shared" si="31"/>
        <v>0.005989261485440988</v>
      </c>
    </row>
    <row r="67" spans="1:33" ht="12.75">
      <c r="A67" s="242"/>
      <c r="B67" s="85" t="s">
        <v>13</v>
      </c>
      <c r="C67" s="159">
        <f>'Données Flandre'!C50</f>
        <v>2.88</v>
      </c>
      <c r="D67" s="83">
        <f>'Données Flandre'!D50</f>
        <v>2.88</v>
      </c>
      <c r="E67" s="83">
        <f>'Données Flandre'!E50</f>
        <v>2.88</v>
      </c>
      <c r="F67" s="83">
        <f>'Données Flandre'!F50</f>
        <v>2.88</v>
      </c>
      <c r="G67" s="83">
        <f>'Données Flandre'!G50</f>
        <v>2.88</v>
      </c>
      <c r="H67" s="281">
        <f>'Données Flandre'!H50</f>
        <v>2.88</v>
      </c>
      <c r="I67" s="341">
        <f>'Données Flandre'!I50</f>
        <v>2.88</v>
      </c>
      <c r="J67" s="54">
        <f>'Données Flandre'!J50</f>
        <v>2.88</v>
      </c>
      <c r="K67" s="54">
        <f>'Données Flandre'!K50</f>
        <v>2.88</v>
      </c>
      <c r="L67" s="54">
        <f>'Données Flandre'!L50</f>
        <v>2.88</v>
      </c>
      <c r="M67" s="54">
        <f>'Données Flandre'!M50</f>
        <v>2.88</v>
      </c>
      <c r="N67" s="342">
        <f>'Données Flandre'!N50</f>
        <v>2.88</v>
      </c>
      <c r="O67" s="313">
        <f>'Données Flandre'!O50</f>
        <v>2.88</v>
      </c>
      <c r="P67" s="99">
        <f>'Données Flandre'!P50</f>
        <v>2.88</v>
      </c>
      <c r="Q67" s="99">
        <f>'Données Flandre'!Q50</f>
        <v>2.88</v>
      </c>
      <c r="R67" s="99">
        <f>'Données Flandre'!R50</f>
        <v>2.88</v>
      </c>
      <c r="S67" s="99">
        <f>'Données Flandre'!S50</f>
        <v>2.88</v>
      </c>
      <c r="T67" s="99">
        <f>'Données Flandre'!T50</f>
        <v>2.88</v>
      </c>
      <c r="U67" s="369">
        <f>'Données Flandre'!U50</f>
        <v>2.88</v>
      </c>
      <c r="V67" s="174">
        <f>'Données Flandre'!V50</f>
        <v>2.88</v>
      </c>
      <c r="W67" s="120">
        <f>'Données Flandre'!W50</f>
        <v>2.88</v>
      </c>
      <c r="X67" s="120">
        <f>'Données Flandre'!X50</f>
        <v>2.88</v>
      </c>
      <c r="Y67" s="120">
        <f>'Données Flandre'!Y50</f>
        <v>2.88</v>
      </c>
      <c r="Z67" s="120">
        <f>'Données Flandre'!Z50</f>
        <v>2.88</v>
      </c>
      <c r="AA67" s="175">
        <f>'Données Flandre'!AA50</f>
        <v>2.88</v>
      </c>
      <c r="AB67" s="387">
        <f>'Données Flandre'!AB50</f>
        <v>2.88</v>
      </c>
      <c r="AC67" s="134">
        <f>'Données Flandre'!AC50</f>
        <v>2.88</v>
      </c>
      <c r="AD67" s="134">
        <f>'Données Flandre'!AD50</f>
        <v>2.88</v>
      </c>
      <c r="AE67" s="134">
        <f>'Données Flandre'!AE50</f>
        <v>2.88</v>
      </c>
      <c r="AF67" s="134">
        <f>'Données Flandre'!AF50</f>
        <v>2.88</v>
      </c>
      <c r="AG67" s="184">
        <f>'Données Flandre'!AG50</f>
        <v>2.88</v>
      </c>
    </row>
    <row r="68" spans="1:33" ht="12.75">
      <c r="A68" s="242"/>
      <c r="B68" s="85" t="s">
        <v>8</v>
      </c>
      <c r="C68" s="158">
        <f aca="true" t="shared" si="32" ref="C68:AG68">C62*C67</f>
        <v>478.8576</v>
      </c>
      <c r="D68" s="82">
        <f t="shared" si="32"/>
        <v>527.4144</v>
      </c>
      <c r="E68" s="82">
        <f t="shared" si="32"/>
        <v>440.4384</v>
      </c>
      <c r="F68" s="82">
        <f t="shared" si="32"/>
        <v>530.9568</v>
      </c>
      <c r="G68" s="82">
        <f t="shared" si="32"/>
        <v>466.84799999999996</v>
      </c>
      <c r="H68" s="280">
        <f t="shared" si="32"/>
        <v>474.3936</v>
      </c>
      <c r="I68" s="264">
        <f t="shared" si="32"/>
        <v>15.5808</v>
      </c>
      <c r="J68" s="92">
        <f t="shared" si="32"/>
        <v>12.2976</v>
      </c>
      <c r="K68" s="92">
        <f t="shared" si="32"/>
        <v>15.1488</v>
      </c>
      <c r="L68" s="92">
        <f t="shared" si="32"/>
        <v>16.0128</v>
      </c>
      <c r="M68" s="92">
        <f t="shared" si="32"/>
        <v>15.1488</v>
      </c>
      <c r="N68" s="340">
        <f t="shared" si="32"/>
        <v>16.3584</v>
      </c>
      <c r="O68" s="312">
        <f t="shared" si="32"/>
        <v>70.5312</v>
      </c>
      <c r="P68" s="98">
        <f t="shared" si="32"/>
        <v>69.8976</v>
      </c>
      <c r="Q68" s="98">
        <f t="shared" si="32"/>
        <v>68.7744</v>
      </c>
      <c r="R68" s="98">
        <f t="shared" si="32"/>
        <v>71.3664</v>
      </c>
      <c r="S68" s="98">
        <f t="shared" si="32"/>
        <v>69.63839999999999</v>
      </c>
      <c r="T68" s="98">
        <f t="shared" si="32"/>
        <v>70.56</v>
      </c>
      <c r="U68" s="368">
        <f t="shared" si="32"/>
        <v>67.104</v>
      </c>
      <c r="V68" s="172">
        <f t="shared" si="32"/>
        <v>9.504</v>
      </c>
      <c r="W68" s="119">
        <f t="shared" si="32"/>
        <v>9.504</v>
      </c>
      <c r="X68" s="119">
        <f t="shared" si="32"/>
        <v>9.504</v>
      </c>
      <c r="Y68" s="119">
        <f t="shared" si="32"/>
        <v>9.504</v>
      </c>
      <c r="Z68" s="119">
        <f t="shared" si="32"/>
        <v>9.504</v>
      </c>
      <c r="AA68" s="173">
        <f t="shared" si="32"/>
        <v>9.504</v>
      </c>
      <c r="AB68" s="386">
        <f t="shared" si="32"/>
        <v>9.504</v>
      </c>
      <c r="AC68" s="133">
        <f t="shared" si="32"/>
        <v>9.504</v>
      </c>
      <c r="AD68" s="133">
        <f t="shared" si="32"/>
        <v>9.504</v>
      </c>
      <c r="AE68" s="133">
        <f t="shared" si="32"/>
        <v>9.504</v>
      </c>
      <c r="AF68" s="133">
        <f t="shared" si="32"/>
        <v>9.504</v>
      </c>
      <c r="AG68" s="183">
        <f t="shared" si="32"/>
        <v>9.504</v>
      </c>
    </row>
    <row r="69" spans="1:33" ht="13.5" thickBot="1">
      <c r="A69" s="243"/>
      <c r="B69" s="153" t="s">
        <v>108</v>
      </c>
      <c r="C69" s="220">
        <f aca="true" t="shared" si="33" ref="C69:AG69">C68/C10</f>
        <v>0.0038437540117065797</v>
      </c>
      <c r="D69" s="221">
        <f t="shared" si="33"/>
        <v>0.005120659602174642</v>
      </c>
      <c r="E69" s="221">
        <f t="shared" si="33"/>
        <v>0.003617294501914132</v>
      </c>
      <c r="F69" s="221">
        <f t="shared" si="33"/>
        <v>0.0041492758658809295</v>
      </c>
      <c r="G69" s="221">
        <f t="shared" si="33"/>
        <v>0.0038566554857737165</v>
      </c>
      <c r="H69" s="287">
        <f t="shared" si="33"/>
        <v>0.0037235858879591166</v>
      </c>
      <c r="I69" s="351">
        <f t="shared" si="33"/>
        <v>5.159416116539331E-05</v>
      </c>
      <c r="J69" s="222">
        <f t="shared" si="33"/>
        <v>4.6280023344737246E-05</v>
      </c>
      <c r="K69" s="222">
        <f t="shared" si="33"/>
        <v>4.9224156099531516E-05</v>
      </c>
      <c r="L69" s="222">
        <f t="shared" si="33"/>
        <v>5.3718145191563765E-05</v>
      </c>
      <c r="M69" s="222">
        <f t="shared" si="33"/>
        <v>5.079031293334441E-05</v>
      </c>
      <c r="N69" s="352">
        <f t="shared" si="33"/>
        <v>5.323717940581887E-05</v>
      </c>
      <c r="O69" s="319">
        <f t="shared" si="33"/>
        <v>0.00027062767054663326</v>
      </c>
      <c r="P69" s="223">
        <f t="shared" si="33"/>
        <v>0.0003241635733798938</v>
      </c>
      <c r="Q69" s="223">
        <f t="shared" si="33"/>
        <v>0.0003551910229286614</v>
      </c>
      <c r="R69" s="223">
        <f t="shared" si="33"/>
        <v>0.0003159063959093507</v>
      </c>
      <c r="S69" s="223">
        <f t="shared" si="33"/>
        <v>0.00031592877588846734</v>
      </c>
      <c r="T69" s="223">
        <f t="shared" si="33"/>
        <v>0.00032298829177695906</v>
      </c>
      <c r="U69" s="374">
        <f t="shared" si="33"/>
        <v>0.0003091616950163665</v>
      </c>
      <c r="V69" s="224">
        <f t="shared" si="33"/>
        <v>0.00010938427666625865</v>
      </c>
      <c r="W69" s="225">
        <f t="shared" si="33"/>
        <v>0.0001070664354329068</v>
      </c>
      <c r="X69" s="225">
        <f t="shared" si="33"/>
        <v>0.00011598338694188639</v>
      </c>
      <c r="Y69" s="225">
        <f t="shared" si="33"/>
        <v>9.586756235186815E-05</v>
      </c>
      <c r="Z69" s="225">
        <f t="shared" si="33"/>
        <v>0.00014521427738707805</v>
      </c>
      <c r="AA69" s="226">
        <f t="shared" si="33"/>
        <v>0.00011089238852800504</v>
      </c>
      <c r="AB69" s="392">
        <f t="shared" si="33"/>
        <v>0.00010938427666625865</v>
      </c>
      <c r="AC69" s="227">
        <f t="shared" si="33"/>
        <v>0.0001070664354329068</v>
      </c>
      <c r="AD69" s="227">
        <f t="shared" si="33"/>
        <v>0.00011598338694188639</v>
      </c>
      <c r="AE69" s="227">
        <f t="shared" si="33"/>
        <v>9.586756235186815E-05</v>
      </c>
      <c r="AF69" s="227">
        <f t="shared" si="33"/>
        <v>0.00014521427738707805</v>
      </c>
      <c r="AG69" s="228">
        <f t="shared" si="33"/>
        <v>0.00011089238852800504</v>
      </c>
    </row>
    <row r="70" spans="1:33" ht="13.5" thickBot="1">
      <c r="A70" s="242"/>
      <c r="B70" s="85"/>
      <c r="C70" s="33"/>
      <c r="D70" s="34"/>
      <c r="E70" s="34"/>
      <c r="F70" s="34"/>
      <c r="G70" s="34"/>
      <c r="H70" s="283"/>
      <c r="I70" s="345"/>
      <c r="J70" s="52"/>
      <c r="K70" s="52"/>
      <c r="L70" s="52"/>
      <c r="M70" s="52"/>
      <c r="N70" s="346"/>
      <c r="O70" s="320"/>
      <c r="P70" s="60"/>
      <c r="Q70" s="61"/>
      <c r="R70" s="61"/>
      <c r="S70" s="61"/>
      <c r="T70" s="61"/>
      <c r="U70" s="371"/>
      <c r="V70" s="105"/>
      <c r="W70" s="113"/>
      <c r="X70" s="113"/>
      <c r="Y70" s="113"/>
      <c r="Z70" s="113"/>
      <c r="AA70" s="210"/>
      <c r="AB70" s="390"/>
      <c r="AC70" s="140"/>
      <c r="AD70" s="140"/>
      <c r="AE70" s="140"/>
      <c r="AF70" s="140"/>
      <c r="AG70" s="218"/>
    </row>
    <row r="71" spans="1:33" ht="12.75">
      <c r="A71" s="241" t="s">
        <v>9</v>
      </c>
      <c r="B71" s="152" t="s">
        <v>109</v>
      </c>
      <c r="C71" s="229">
        <f>'Données Flandre'!C53</f>
        <v>0.0236</v>
      </c>
      <c r="D71" s="230">
        <f>'Données Flandre'!D53</f>
        <v>0.0236</v>
      </c>
      <c r="E71" s="230">
        <f>'Données Flandre'!E53</f>
        <v>0.0236</v>
      </c>
      <c r="F71" s="230">
        <f>'Données Flandre'!F53</f>
        <v>0.0236</v>
      </c>
      <c r="G71" s="230">
        <f>'Données Flandre'!G53</f>
        <v>0.0236</v>
      </c>
      <c r="H71" s="288">
        <f>'Données Flandre'!H53</f>
        <v>0.0236</v>
      </c>
      <c r="I71" s="353">
        <f>'Données Flandre'!I53</f>
        <v>0.0117</v>
      </c>
      <c r="J71" s="231">
        <f>'Données Flandre'!J53</f>
        <v>0.0117</v>
      </c>
      <c r="K71" s="231">
        <f>'Données Flandre'!K53</f>
        <v>0.0117</v>
      </c>
      <c r="L71" s="231">
        <f>'Données Flandre'!L53</f>
        <v>0.0117</v>
      </c>
      <c r="M71" s="231">
        <f>'Données Flandre'!M53</f>
        <v>0.0117</v>
      </c>
      <c r="N71" s="354">
        <f>'Données Flandre'!N53</f>
        <v>0.0117</v>
      </c>
      <c r="O71" s="321" t="e">
        <f>'Données Flandre'!O53</f>
        <v>#REF!</v>
      </c>
      <c r="P71" s="232">
        <f>'Données Flandre'!P53</f>
        <v>0.014</v>
      </c>
      <c r="Q71" s="232">
        <f>'Données Flandre'!Q53</f>
        <v>0.014</v>
      </c>
      <c r="R71" s="232">
        <f>'Données Flandre'!R53</f>
        <v>0.014</v>
      </c>
      <c r="S71" s="232">
        <f>'Données Flandre'!S53</f>
        <v>0.014</v>
      </c>
      <c r="T71" s="232">
        <f>'Données Flandre'!T53</f>
        <v>0.014</v>
      </c>
      <c r="U71" s="375">
        <f>'Données Flandre'!U53</f>
        <v>0.014</v>
      </c>
      <c r="V71" s="233">
        <f>'Données Flandre'!V53</f>
        <v>0.0419</v>
      </c>
      <c r="W71" s="234">
        <f>'Données Flandre'!W53</f>
        <v>0.0419</v>
      </c>
      <c r="X71" s="234">
        <f>'Données Flandre'!X53</f>
        <v>0.0419</v>
      </c>
      <c r="Y71" s="234">
        <f>'Données Flandre'!Y53</f>
        <v>0.0419</v>
      </c>
      <c r="Z71" s="234">
        <f>'Données Flandre'!Z53</f>
        <v>0.0419</v>
      </c>
      <c r="AA71" s="235">
        <f>'Données Flandre'!AA53</f>
        <v>0.0419</v>
      </c>
      <c r="AB71" s="393">
        <f>'Données Flandre'!AB53</f>
        <v>0.0419</v>
      </c>
      <c r="AC71" s="236">
        <f>'Données Flandre'!AC53</f>
        <v>0.0419</v>
      </c>
      <c r="AD71" s="236">
        <f>'Données Flandre'!AD53</f>
        <v>0.0419</v>
      </c>
      <c r="AE71" s="236">
        <f>'Données Flandre'!AE53</f>
        <v>0.0419</v>
      </c>
      <c r="AF71" s="236">
        <f>'Données Flandre'!AF53</f>
        <v>0.0419</v>
      </c>
      <c r="AG71" s="237">
        <f>'Données Flandre'!AG53</f>
        <v>0.0419</v>
      </c>
    </row>
    <row r="72" spans="1:33" ht="12.75">
      <c r="A72" s="242"/>
      <c r="B72" s="85" t="s">
        <v>18</v>
      </c>
      <c r="C72" s="37">
        <f aca="true" t="shared" si="34" ref="C72:AG72">C71*C10</f>
        <v>2940.1047324</v>
      </c>
      <c r="D72" s="38">
        <f t="shared" si="34"/>
        <v>2430.7376016</v>
      </c>
      <c r="E72" s="38">
        <f t="shared" si="34"/>
        <v>2873.5139576000006</v>
      </c>
      <c r="F72" s="38">
        <f t="shared" si="34"/>
        <v>3019.9439336</v>
      </c>
      <c r="G72" s="38">
        <f t="shared" si="34"/>
        <v>2856.7791032000005</v>
      </c>
      <c r="H72" s="289">
        <f t="shared" si="34"/>
        <v>3006.6955072</v>
      </c>
      <c r="I72" s="355">
        <f t="shared" si="34"/>
        <v>3533.2556220000006</v>
      </c>
      <c r="J72" s="55">
        <f t="shared" si="34"/>
        <v>3108.9422520000003</v>
      </c>
      <c r="K72" s="55">
        <f t="shared" si="34"/>
        <v>3600.6906780000004</v>
      </c>
      <c r="L72" s="55">
        <f t="shared" si="34"/>
        <v>3487.6438740000012</v>
      </c>
      <c r="M72" s="55">
        <f t="shared" si="34"/>
        <v>3489.6607200000003</v>
      </c>
      <c r="N72" s="356">
        <f t="shared" si="34"/>
        <v>3595.1055660000006</v>
      </c>
      <c r="O72" s="250" t="e">
        <f t="shared" si="34"/>
        <v>#REF!</v>
      </c>
      <c r="P72" s="63">
        <f t="shared" si="34"/>
        <v>3018.742636</v>
      </c>
      <c r="Q72" s="63">
        <f t="shared" si="34"/>
        <v>2710.7712128</v>
      </c>
      <c r="R72" s="63">
        <f t="shared" si="34"/>
        <v>3162.739384</v>
      </c>
      <c r="S72" s="63">
        <f t="shared" si="34"/>
        <v>3085.9411184000005</v>
      </c>
      <c r="T72" s="63">
        <f t="shared" si="34"/>
        <v>3058.4390368</v>
      </c>
      <c r="U72" s="376">
        <f t="shared" si="34"/>
        <v>3038.7205632</v>
      </c>
      <c r="V72" s="101">
        <f t="shared" si="34"/>
        <v>3640.5378555</v>
      </c>
      <c r="W72" s="102">
        <f t="shared" si="34"/>
        <v>3719.3504985</v>
      </c>
      <c r="X72" s="102">
        <f t="shared" si="34"/>
        <v>3433.402063</v>
      </c>
      <c r="Y72" s="102">
        <f t="shared" si="34"/>
        <v>4153.8304535</v>
      </c>
      <c r="Z72" s="102">
        <f t="shared" si="34"/>
        <v>2742.2758090000007</v>
      </c>
      <c r="AA72" s="103">
        <f t="shared" si="34"/>
        <v>3591.0273490000004</v>
      </c>
      <c r="AB72" s="394">
        <f t="shared" si="34"/>
        <v>3640.5378555</v>
      </c>
      <c r="AC72" s="127">
        <f t="shared" si="34"/>
        <v>3719.3504985</v>
      </c>
      <c r="AD72" s="127">
        <f t="shared" si="34"/>
        <v>3433.402063</v>
      </c>
      <c r="AE72" s="127">
        <f t="shared" si="34"/>
        <v>4153.8304535</v>
      </c>
      <c r="AF72" s="127">
        <f t="shared" si="34"/>
        <v>2742.2758090000007</v>
      </c>
      <c r="AG72" s="179">
        <f t="shared" si="34"/>
        <v>3591.0273490000004</v>
      </c>
    </row>
    <row r="73" spans="1:33" ht="12.75">
      <c r="A73" s="242"/>
      <c r="B73" s="85" t="s">
        <v>19</v>
      </c>
      <c r="C73" s="37">
        <f>'Données Flandre'!C54</f>
        <v>296</v>
      </c>
      <c r="D73" s="38">
        <f>'Données Flandre'!D54</f>
        <v>296</v>
      </c>
      <c r="E73" s="38">
        <f>'Données Flandre'!E54</f>
        <v>296</v>
      </c>
      <c r="F73" s="38">
        <f>'Données Flandre'!F54</f>
        <v>296</v>
      </c>
      <c r="G73" s="38">
        <f>'Données Flandre'!G54</f>
        <v>296</v>
      </c>
      <c r="H73" s="289">
        <f>'Données Flandre'!H54</f>
        <v>296</v>
      </c>
      <c r="I73" s="355">
        <f>'Données Flandre'!I54</f>
        <v>296</v>
      </c>
      <c r="J73" s="55">
        <f>'Données Flandre'!J54</f>
        <v>296</v>
      </c>
      <c r="K73" s="55">
        <f>'Données Flandre'!K54</f>
        <v>296</v>
      </c>
      <c r="L73" s="55">
        <f>'Données Flandre'!L54</f>
        <v>296</v>
      </c>
      <c r="M73" s="55">
        <f>'Données Flandre'!M54</f>
        <v>296</v>
      </c>
      <c r="N73" s="356">
        <f>'Données Flandre'!N54</f>
        <v>296</v>
      </c>
      <c r="O73" s="250">
        <f>'Données Flandre'!O54</f>
        <v>296</v>
      </c>
      <c r="P73" s="63">
        <f>'Données Flandre'!P54</f>
        <v>296</v>
      </c>
      <c r="Q73" s="63">
        <f>'Données Flandre'!Q54</f>
        <v>296</v>
      </c>
      <c r="R73" s="63">
        <f>'Données Flandre'!R54</f>
        <v>296</v>
      </c>
      <c r="S73" s="63">
        <f>'Données Flandre'!S54</f>
        <v>296</v>
      </c>
      <c r="T73" s="63">
        <f>'Données Flandre'!T54</f>
        <v>296</v>
      </c>
      <c r="U73" s="376">
        <f>'Données Flandre'!U54</f>
        <v>296</v>
      </c>
      <c r="V73" s="101">
        <f>'Données Flandre'!V54</f>
        <v>296</v>
      </c>
      <c r="W73" s="102">
        <f>'Données Flandre'!W54</f>
        <v>296</v>
      </c>
      <c r="X73" s="102">
        <f>'Données Flandre'!X54</f>
        <v>296</v>
      </c>
      <c r="Y73" s="102">
        <f>'Données Flandre'!Y54</f>
        <v>296</v>
      </c>
      <c r="Z73" s="102">
        <f>'Données Flandre'!Z54</f>
        <v>296</v>
      </c>
      <c r="AA73" s="103">
        <f>'Données Flandre'!AA54</f>
        <v>296</v>
      </c>
      <c r="AB73" s="394">
        <f>'Données Flandre'!AB54</f>
        <v>296</v>
      </c>
      <c r="AC73" s="127">
        <f>'Données Flandre'!AC54</f>
        <v>296</v>
      </c>
      <c r="AD73" s="127">
        <f>'Données Flandre'!AD54</f>
        <v>296</v>
      </c>
      <c r="AE73" s="127">
        <f>'Données Flandre'!AE54</f>
        <v>296</v>
      </c>
      <c r="AF73" s="127">
        <f>'Données Flandre'!AF54</f>
        <v>296</v>
      </c>
      <c r="AG73" s="179">
        <f>'Données Flandre'!AG54</f>
        <v>296</v>
      </c>
    </row>
    <row r="74" spans="1:33" ht="12.75">
      <c r="A74" s="242"/>
      <c r="B74" s="85" t="s">
        <v>7</v>
      </c>
      <c r="C74" s="158">
        <f aca="true" t="shared" si="35" ref="C74:AG74">C72*C73</f>
        <v>870271.0007904001</v>
      </c>
      <c r="D74" s="82">
        <f t="shared" si="35"/>
        <v>719498.3300735999</v>
      </c>
      <c r="E74" s="82">
        <f t="shared" si="35"/>
        <v>850560.1314496002</v>
      </c>
      <c r="F74" s="82">
        <f t="shared" si="35"/>
        <v>893903.4043456</v>
      </c>
      <c r="G74" s="82">
        <f t="shared" si="35"/>
        <v>845606.6145472002</v>
      </c>
      <c r="H74" s="280">
        <f t="shared" si="35"/>
        <v>889981.8701312001</v>
      </c>
      <c r="I74" s="264">
        <f t="shared" si="35"/>
        <v>1045843.6641120001</v>
      </c>
      <c r="J74" s="92">
        <f t="shared" si="35"/>
        <v>920246.906592</v>
      </c>
      <c r="K74" s="92">
        <f t="shared" si="35"/>
        <v>1065804.440688</v>
      </c>
      <c r="L74" s="92">
        <f t="shared" si="35"/>
        <v>1032342.5867040004</v>
      </c>
      <c r="M74" s="92">
        <f t="shared" si="35"/>
        <v>1032939.5731200001</v>
      </c>
      <c r="N74" s="340">
        <f t="shared" si="35"/>
        <v>1064151.247536</v>
      </c>
      <c r="O74" s="316" t="e">
        <f t="shared" si="35"/>
        <v>#REF!</v>
      </c>
      <c r="P74" s="98">
        <f t="shared" si="35"/>
        <v>893547.820256</v>
      </c>
      <c r="Q74" s="98">
        <f t="shared" si="35"/>
        <v>802388.2789887999</v>
      </c>
      <c r="R74" s="98">
        <f t="shared" si="35"/>
        <v>936170.857664</v>
      </c>
      <c r="S74" s="98">
        <f t="shared" si="35"/>
        <v>913438.5710464001</v>
      </c>
      <c r="T74" s="98">
        <f t="shared" si="35"/>
        <v>905297.9548928</v>
      </c>
      <c r="U74" s="368">
        <f t="shared" si="35"/>
        <v>899461.2867072</v>
      </c>
      <c r="V74" s="172">
        <f t="shared" si="35"/>
        <v>1077599.205228</v>
      </c>
      <c r="W74" s="119">
        <f t="shared" si="35"/>
        <v>1100927.747556</v>
      </c>
      <c r="X74" s="119">
        <f t="shared" si="35"/>
        <v>1016287.010648</v>
      </c>
      <c r="Y74" s="119">
        <f t="shared" si="35"/>
        <v>1229533.814236</v>
      </c>
      <c r="Z74" s="119">
        <f t="shared" si="35"/>
        <v>811713.6394640002</v>
      </c>
      <c r="AA74" s="173">
        <f t="shared" si="35"/>
        <v>1062944.0953040002</v>
      </c>
      <c r="AB74" s="386">
        <f t="shared" si="35"/>
        <v>1077599.205228</v>
      </c>
      <c r="AC74" s="133">
        <f t="shared" si="35"/>
        <v>1100927.747556</v>
      </c>
      <c r="AD74" s="133">
        <f t="shared" si="35"/>
        <v>1016287.010648</v>
      </c>
      <c r="AE74" s="133">
        <f t="shared" si="35"/>
        <v>1229533.814236</v>
      </c>
      <c r="AF74" s="133">
        <f t="shared" si="35"/>
        <v>811713.6394640002</v>
      </c>
      <c r="AG74" s="183">
        <f t="shared" si="35"/>
        <v>1062944.0953040002</v>
      </c>
    </row>
    <row r="75" spans="1:33" ht="12.75">
      <c r="A75" s="242"/>
      <c r="B75" s="85" t="s">
        <v>116</v>
      </c>
      <c r="C75" s="158">
        <f>C74/C9</f>
        <v>118755.20000000001</v>
      </c>
      <c r="D75" s="82">
        <f aca="true" t="shared" si="36" ref="D75:AG75">D74/D9</f>
        <v>118755.2</v>
      </c>
      <c r="E75" s="82">
        <f t="shared" si="36"/>
        <v>118755.20000000001</v>
      </c>
      <c r="F75" s="82">
        <f t="shared" si="36"/>
        <v>118755.2</v>
      </c>
      <c r="G75" s="82">
        <f t="shared" si="36"/>
        <v>118755.20000000001</v>
      </c>
      <c r="H75" s="280">
        <f t="shared" si="36"/>
        <v>118755.20000000001</v>
      </c>
      <c r="I75" s="264">
        <f t="shared" si="36"/>
        <v>58874.40000000001</v>
      </c>
      <c r="J75" s="92">
        <f t="shared" si="36"/>
        <v>58874.399999999994</v>
      </c>
      <c r="K75" s="92">
        <f t="shared" si="36"/>
        <v>58874.4</v>
      </c>
      <c r="L75" s="92">
        <f t="shared" si="36"/>
        <v>58874.400000000016</v>
      </c>
      <c r="M75" s="92">
        <f t="shared" si="36"/>
        <v>58874.399999999994</v>
      </c>
      <c r="N75" s="340">
        <f t="shared" si="36"/>
        <v>58874.4</v>
      </c>
      <c r="O75" s="268" t="e">
        <f t="shared" si="36"/>
        <v>#REF!</v>
      </c>
      <c r="P75" s="98">
        <f t="shared" si="36"/>
        <v>88681.6</v>
      </c>
      <c r="Q75" s="98">
        <f t="shared" si="36"/>
        <v>88681.59999999998</v>
      </c>
      <c r="R75" s="98">
        <f t="shared" si="36"/>
        <v>88681.6</v>
      </c>
      <c r="S75" s="98">
        <f t="shared" si="36"/>
        <v>88681.6</v>
      </c>
      <c r="T75" s="98">
        <f t="shared" si="36"/>
        <v>88681.59999999999</v>
      </c>
      <c r="U75" s="368">
        <f t="shared" si="36"/>
        <v>88681.59999999999</v>
      </c>
      <c r="V75" s="172">
        <f t="shared" si="36"/>
        <v>328663.5999999999</v>
      </c>
      <c r="W75" s="119">
        <f t="shared" si="36"/>
        <v>328663.60000000003</v>
      </c>
      <c r="X75" s="119">
        <f t="shared" si="36"/>
        <v>328663.6</v>
      </c>
      <c r="Y75" s="119">
        <f t="shared" si="36"/>
        <v>328663.60000000003</v>
      </c>
      <c r="Z75" s="119">
        <f t="shared" si="36"/>
        <v>328663.60000000003</v>
      </c>
      <c r="AA75" s="173">
        <f t="shared" si="36"/>
        <v>328663.60000000003</v>
      </c>
      <c r="AB75" s="386">
        <f t="shared" si="36"/>
        <v>328663.5999999999</v>
      </c>
      <c r="AC75" s="133">
        <f t="shared" si="36"/>
        <v>328663.60000000003</v>
      </c>
      <c r="AD75" s="133">
        <f t="shared" si="36"/>
        <v>328663.6</v>
      </c>
      <c r="AE75" s="133">
        <f t="shared" si="36"/>
        <v>328663.60000000003</v>
      </c>
      <c r="AF75" s="133">
        <f t="shared" si="36"/>
        <v>328663.60000000003</v>
      </c>
      <c r="AG75" s="183">
        <f t="shared" si="36"/>
        <v>328663.60000000003</v>
      </c>
    </row>
    <row r="76" spans="1:33" ht="13.5" thickBot="1">
      <c r="A76" s="243"/>
      <c r="B76" s="153" t="s">
        <v>40</v>
      </c>
      <c r="C76" s="40">
        <f aca="true" t="shared" si="37" ref="C76:AG76">C74/C83</f>
        <v>7.293881710646043</v>
      </c>
      <c r="D76" s="135">
        <f t="shared" si="37"/>
        <v>7.2938817106460405</v>
      </c>
      <c r="E76" s="135">
        <f t="shared" si="37"/>
        <v>7.293881710646043</v>
      </c>
      <c r="F76" s="135">
        <f t="shared" si="37"/>
        <v>7.293881710646041</v>
      </c>
      <c r="G76" s="135">
        <f t="shared" si="37"/>
        <v>7.293881710646042</v>
      </c>
      <c r="H76" s="290">
        <f t="shared" si="37"/>
        <v>7.293881710646041</v>
      </c>
      <c r="I76" s="357">
        <f t="shared" si="37"/>
        <v>4.4155832396061925</v>
      </c>
      <c r="J76" s="136">
        <f t="shared" si="37"/>
        <v>4.415583239606192</v>
      </c>
      <c r="K76" s="136">
        <f t="shared" si="37"/>
        <v>4.4155832396061925</v>
      </c>
      <c r="L76" s="136">
        <f t="shared" si="37"/>
        <v>4.4155832396061925</v>
      </c>
      <c r="M76" s="136">
        <f t="shared" si="37"/>
        <v>4.415583239606192</v>
      </c>
      <c r="N76" s="358">
        <f t="shared" si="37"/>
        <v>4.415583239606192</v>
      </c>
      <c r="O76" s="322" t="e">
        <f t="shared" si="37"/>
        <v>#REF!</v>
      </c>
      <c r="P76" s="137">
        <f t="shared" si="37"/>
        <v>4.830922131401966</v>
      </c>
      <c r="Q76" s="137">
        <f t="shared" si="37"/>
        <v>4.830922131401965</v>
      </c>
      <c r="R76" s="137">
        <f t="shared" si="37"/>
        <v>4.830922131401966</v>
      </c>
      <c r="S76" s="137">
        <f t="shared" si="37"/>
        <v>4.830922131401966</v>
      </c>
      <c r="T76" s="137">
        <f t="shared" si="37"/>
        <v>4.830922131401965</v>
      </c>
      <c r="U76" s="377">
        <f t="shared" si="37"/>
        <v>4.830922131401966</v>
      </c>
      <c r="V76" s="110">
        <f t="shared" si="37"/>
        <v>11.84002132664714</v>
      </c>
      <c r="W76" s="138">
        <f t="shared" si="37"/>
        <v>11.840021326647141</v>
      </c>
      <c r="X76" s="138">
        <f t="shared" si="37"/>
        <v>11.84002132664714</v>
      </c>
      <c r="Y76" s="138">
        <f t="shared" si="37"/>
        <v>11.840021326647141</v>
      </c>
      <c r="Z76" s="138">
        <f t="shared" si="37"/>
        <v>11.840021326647143</v>
      </c>
      <c r="AA76" s="238">
        <f t="shared" si="37"/>
        <v>11.840021326647143</v>
      </c>
      <c r="AB76" s="395">
        <f t="shared" si="37"/>
        <v>12.482476262818077</v>
      </c>
      <c r="AC76" s="139">
        <f t="shared" si="37"/>
        <v>12.482476262818079</v>
      </c>
      <c r="AD76" s="139">
        <f t="shared" si="37"/>
        <v>12.482476262818079</v>
      </c>
      <c r="AE76" s="139">
        <f t="shared" si="37"/>
        <v>12.482476262818079</v>
      </c>
      <c r="AF76" s="139">
        <f t="shared" si="37"/>
        <v>12.48247626281808</v>
      </c>
      <c r="AG76" s="239">
        <f t="shared" si="37"/>
        <v>12.48247626281808</v>
      </c>
    </row>
    <row r="77" spans="1:33" ht="13.5" thickBot="1">
      <c r="A77" s="242"/>
      <c r="B77" s="85"/>
      <c r="C77" s="41"/>
      <c r="D77" s="42"/>
      <c r="E77" s="42"/>
      <c r="F77" s="42"/>
      <c r="G77" s="42"/>
      <c r="H77" s="285"/>
      <c r="I77" s="345"/>
      <c r="J77" s="52"/>
      <c r="K77" s="52"/>
      <c r="L77" s="52"/>
      <c r="M77" s="52"/>
      <c r="N77" s="346"/>
      <c r="O77" s="320"/>
      <c r="P77" s="60"/>
      <c r="Q77" s="61"/>
      <c r="R77" s="61"/>
      <c r="S77" s="61"/>
      <c r="T77" s="61"/>
      <c r="U77" s="371"/>
      <c r="V77" s="105"/>
      <c r="W77" s="113"/>
      <c r="X77" s="113"/>
      <c r="Y77" s="113"/>
      <c r="Z77" s="113"/>
      <c r="AA77" s="210"/>
      <c r="AB77" s="390"/>
      <c r="AC77" s="140"/>
      <c r="AD77" s="140"/>
      <c r="AE77" s="140"/>
      <c r="AF77" s="140"/>
      <c r="AG77" s="218"/>
    </row>
    <row r="78" spans="1:108" s="462" customFormat="1" ht="12.75">
      <c r="A78" s="449" t="s">
        <v>20</v>
      </c>
      <c r="B78" s="450" t="s">
        <v>7</v>
      </c>
      <c r="C78" s="451">
        <f>C74+C64+C55+C46+C37+C28+C19</f>
        <v>1826401.8043004002</v>
      </c>
      <c r="D78" s="452">
        <f aca="true" t="shared" si="38" ref="D78:AG78">D74+D64+D55+D46+D37+D28+D19</f>
        <v>1420307.7065836</v>
      </c>
      <c r="E78" s="452">
        <f t="shared" si="38"/>
        <v>1820345.2219596002</v>
      </c>
      <c r="F78" s="452">
        <f t="shared" si="38"/>
        <v>1912086.7173556</v>
      </c>
      <c r="G78" s="452">
        <f t="shared" si="38"/>
        <v>1821564.4065572002</v>
      </c>
      <c r="H78" s="571">
        <f t="shared" si="38"/>
        <v>1788527.7091412</v>
      </c>
      <c r="I78" s="576">
        <f t="shared" si="38"/>
        <v>2029452.3280980003</v>
      </c>
      <c r="J78" s="453">
        <f t="shared" si="38"/>
        <v>1564742.733578</v>
      </c>
      <c r="K78" s="453">
        <f t="shared" si="38"/>
        <v>1994172.6581739997</v>
      </c>
      <c r="L78" s="453">
        <f t="shared" si="38"/>
        <v>1953330.2851900002</v>
      </c>
      <c r="M78" s="453">
        <f t="shared" si="38"/>
        <v>2032243.9946060001</v>
      </c>
      <c r="N78" s="454">
        <f t="shared" si="38"/>
        <v>2036532.0940220002</v>
      </c>
      <c r="O78" s="455" t="e">
        <f t="shared" si="38"/>
        <v>#REF!</v>
      </c>
      <c r="P78" s="456">
        <f t="shared" si="38"/>
        <v>1335282.4934240002</v>
      </c>
      <c r="Q78" s="457">
        <f t="shared" si="38"/>
        <v>1162321.3596567998</v>
      </c>
      <c r="R78" s="457">
        <f t="shared" si="38"/>
        <v>1416725.461332</v>
      </c>
      <c r="S78" s="457">
        <f t="shared" si="38"/>
        <v>1385686.2207144</v>
      </c>
      <c r="T78" s="457">
        <f t="shared" si="38"/>
        <v>1349515.6565608</v>
      </c>
      <c r="U78" s="458">
        <f t="shared" si="38"/>
        <v>1331800.9823752</v>
      </c>
      <c r="V78" s="568">
        <f t="shared" si="38"/>
        <v>1806950.1229599998</v>
      </c>
      <c r="W78" s="459">
        <f t="shared" si="38"/>
        <v>1830278.665288</v>
      </c>
      <c r="X78" s="459">
        <f t="shared" si="38"/>
        <v>1743567.08838</v>
      </c>
      <c r="Y78" s="459">
        <f t="shared" si="38"/>
        <v>1958884.7319679996</v>
      </c>
      <c r="Z78" s="459">
        <f t="shared" si="38"/>
        <v>1552454.1771960002</v>
      </c>
      <c r="AA78" s="460">
        <f t="shared" si="38"/>
        <v>1792295.013036</v>
      </c>
      <c r="AB78" s="568">
        <f t="shared" si="38"/>
        <v>1806950.1229599998</v>
      </c>
      <c r="AC78" s="459">
        <f t="shared" si="38"/>
        <v>1830278.665288</v>
      </c>
      <c r="AD78" s="459">
        <f t="shared" si="38"/>
        <v>1743567.08838</v>
      </c>
      <c r="AE78" s="459">
        <f t="shared" si="38"/>
        <v>1958884.7319679996</v>
      </c>
      <c r="AF78" s="459">
        <f t="shared" si="38"/>
        <v>1552454.1771960002</v>
      </c>
      <c r="AG78" s="460">
        <f t="shared" si="38"/>
        <v>1792295.013036</v>
      </c>
      <c r="AH78" s="461"/>
      <c r="AI78" s="461"/>
      <c r="AJ78" s="461"/>
      <c r="AK78" s="461"/>
      <c r="AL78" s="461"/>
      <c r="AM78" s="461"/>
      <c r="AN78" s="461"/>
      <c r="AO78" s="461"/>
      <c r="AP78" s="461"/>
      <c r="AQ78" s="461"/>
      <c r="AR78" s="461"/>
      <c r="AS78" s="461"/>
      <c r="AT78" s="461"/>
      <c r="AU78" s="461"/>
      <c r="AV78" s="461"/>
      <c r="AW78" s="461"/>
      <c r="AX78" s="461"/>
      <c r="AY78" s="461"/>
      <c r="AZ78" s="461"/>
      <c r="BA78" s="461"/>
      <c r="BB78" s="461"/>
      <c r="BC78" s="461"/>
      <c r="BD78" s="461"/>
      <c r="BE78" s="461"/>
      <c r="BF78" s="461"/>
      <c r="BG78" s="461"/>
      <c r="BH78" s="461"/>
      <c r="BI78" s="461"/>
      <c r="BJ78" s="461"/>
      <c r="BK78" s="461"/>
      <c r="BL78" s="461"/>
      <c r="BM78" s="461"/>
      <c r="BN78" s="461"/>
      <c r="BO78" s="461"/>
      <c r="BP78" s="461"/>
      <c r="BQ78" s="461"/>
      <c r="BR78" s="461"/>
      <c r="BS78" s="461"/>
      <c r="BT78" s="461"/>
      <c r="BU78" s="461"/>
      <c r="BV78" s="461"/>
      <c r="BW78" s="461"/>
      <c r="BX78" s="461"/>
      <c r="BY78" s="461"/>
      <c r="BZ78" s="461"/>
      <c r="CA78" s="461"/>
      <c r="CB78" s="461"/>
      <c r="CC78" s="461"/>
      <c r="CD78" s="461"/>
      <c r="CE78" s="461"/>
      <c r="CF78" s="461"/>
      <c r="CG78" s="461"/>
      <c r="CH78" s="461"/>
      <c r="CI78" s="461"/>
      <c r="CJ78" s="461"/>
      <c r="CK78" s="461"/>
      <c r="CL78" s="461"/>
      <c r="CM78" s="461"/>
      <c r="CN78" s="461"/>
      <c r="CO78" s="461"/>
      <c r="CP78" s="461"/>
      <c r="CQ78" s="461"/>
      <c r="CR78" s="461"/>
      <c r="CS78" s="461"/>
      <c r="CT78" s="461"/>
      <c r="CU78" s="461"/>
      <c r="CV78" s="461"/>
      <c r="CW78" s="461"/>
      <c r="CX78" s="461"/>
      <c r="CY78" s="461"/>
      <c r="CZ78" s="461"/>
      <c r="DA78" s="461"/>
      <c r="DB78" s="461"/>
      <c r="DC78" s="461"/>
      <c r="DD78" s="461"/>
    </row>
    <row r="79" spans="1:108" s="245" customFormat="1" ht="12.75">
      <c r="A79" s="463"/>
      <c r="B79" s="464" t="s">
        <v>116</v>
      </c>
      <c r="C79" s="465">
        <f>C75+C65+C56+C47+C38+C29+C20</f>
        <v>249226.6332591413</v>
      </c>
      <c r="D79" s="466">
        <f aca="true" t="shared" si="39" ref="D79:AG79">D75+D65+D56+D47+D38+D29+D20</f>
        <v>234425.7362482315</v>
      </c>
      <c r="E79" s="466">
        <f t="shared" si="39"/>
        <v>254156.58800563728</v>
      </c>
      <c r="F79" s="466">
        <f t="shared" si="39"/>
        <v>254021.004319968</v>
      </c>
      <c r="G79" s="466">
        <f t="shared" si="39"/>
        <v>255816.64297814813</v>
      </c>
      <c r="H79" s="572">
        <f t="shared" si="39"/>
        <v>238653.137701888</v>
      </c>
      <c r="I79" s="577">
        <f t="shared" si="39"/>
        <v>114245.36213720124</v>
      </c>
      <c r="J79" s="467">
        <f t="shared" si="39"/>
        <v>100107.14400000511</v>
      </c>
      <c r="K79" s="467">
        <f t="shared" si="39"/>
        <v>110156.90521106424</v>
      </c>
      <c r="L79" s="467">
        <f t="shared" si="39"/>
        <v>111398.24126558486</v>
      </c>
      <c r="M79" s="467">
        <f t="shared" si="39"/>
        <v>115831.69911346951</v>
      </c>
      <c r="N79" s="468">
        <f t="shared" si="39"/>
        <v>112671.58253482445</v>
      </c>
      <c r="O79" s="469" t="e">
        <f t="shared" si="39"/>
        <v>#REF!</v>
      </c>
      <c r="P79" s="470">
        <f t="shared" si="39"/>
        <v>132522.27276980443</v>
      </c>
      <c r="Q79" s="471">
        <f t="shared" si="39"/>
        <v>128462.14306425484</v>
      </c>
      <c r="R79" s="471">
        <f t="shared" si="39"/>
        <v>134203.5800870361</v>
      </c>
      <c r="S79" s="471">
        <f t="shared" si="39"/>
        <v>134529.97831056552</v>
      </c>
      <c r="T79" s="471">
        <f t="shared" si="39"/>
        <v>132196.48514839922</v>
      </c>
      <c r="U79" s="472">
        <f t="shared" si="39"/>
        <v>131307.75470167783</v>
      </c>
      <c r="V79" s="569">
        <f t="shared" si="39"/>
        <v>551112.8159256785</v>
      </c>
      <c r="W79" s="473">
        <f t="shared" si="39"/>
        <v>546399.14060859</v>
      </c>
      <c r="X79" s="473">
        <f t="shared" si="39"/>
        <v>563863.387118473</v>
      </c>
      <c r="Y79" s="473">
        <f t="shared" si="39"/>
        <v>523624.5644807152</v>
      </c>
      <c r="Z79" s="473">
        <f t="shared" si="39"/>
        <v>628590.1257606064</v>
      </c>
      <c r="AA79" s="474">
        <f t="shared" si="39"/>
        <v>554179.785982054</v>
      </c>
      <c r="AB79" s="569">
        <f t="shared" si="39"/>
        <v>551112.8159256785</v>
      </c>
      <c r="AC79" s="473">
        <f t="shared" si="39"/>
        <v>546399.14060859</v>
      </c>
      <c r="AD79" s="473">
        <f t="shared" si="39"/>
        <v>563863.387118473</v>
      </c>
      <c r="AE79" s="473">
        <f t="shared" si="39"/>
        <v>523624.5644807152</v>
      </c>
      <c r="AF79" s="473">
        <f t="shared" si="39"/>
        <v>628590.1257606064</v>
      </c>
      <c r="AG79" s="474">
        <f t="shared" si="39"/>
        <v>554179.785982054</v>
      </c>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1"/>
      <c r="BM79" s="441"/>
      <c r="BN79" s="441"/>
      <c r="BO79" s="441"/>
      <c r="BP79" s="441"/>
      <c r="BQ79" s="441"/>
      <c r="BR79" s="441"/>
      <c r="BS79" s="441"/>
      <c r="BT79" s="441"/>
      <c r="BU79" s="441"/>
      <c r="BV79" s="441"/>
      <c r="BW79" s="441"/>
      <c r="BX79" s="441"/>
      <c r="BY79" s="441"/>
      <c r="BZ79" s="441"/>
      <c r="CA79" s="441"/>
      <c r="CB79" s="441"/>
      <c r="CC79" s="441"/>
      <c r="CD79" s="441"/>
      <c r="CE79" s="441"/>
      <c r="CF79" s="441"/>
      <c r="CG79" s="441"/>
      <c r="CH79" s="441"/>
      <c r="CI79" s="441"/>
      <c r="CJ79" s="441"/>
      <c r="CK79" s="441"/>
      <c r="CL79" s="441"/>
      <c r="CM79" s="441"/>
      <c r="CN79" s="441"/>
      <c r="CO79" s="441"/>
      <c r="CP79" s="441"/>
      <c r="CQ79" s="441"/>
      <c r="CR79" s="441"/>
      <c r="CS79" s="441"/>
      <c r="CT79" s="441"/>
      <c r="CU79" s="441"/>
      <c r="CV79" s="441"/>
      <c r="CW79" s="441"/>
      <c r="CX79" s="441"/>
      <c r="CY79" s="441"/>
      <c r="CZ79" s="441"/>
      <c r="DA79" s="441"/>
      <c r="DB79" s="441"/>
      <c r="DC79" s="441"/>
      <c r="DD79" s="441"/>
    </row>
    <row r="80" spans="1:108" s="245" customFormat="1" ht="12.75">
      <c r="A80" s="463"/>
      <c r="B80" s="464" t="s">
        <v>150</v>
      </c>
      <c r="C80" s="465">
        <f>'Données Flandre'!C15*1000/'Données Flandre'!C16</f>
        <v>10000</v>
      </c>
      <c r="D80" s="466">
        <f>'Données Flandre'!D15*1000/'Données Flandre'!D16</f>
        <v>10000</v>
      </c>
      <c r="E80" s="466">
        <f>'Données Flandre'!E15*1000/'Données Flandre'!E16</f>
        <v>10000</v>
      </c>
      <c r="F80" s="466">
        <f>'Données Flandre'!F15*1000/'Données Flandre'!F16</f>
        <v>10000</v>
      </c>
      <c r="G80" s="466">
        <f>'Données Flandre'!G15*1000/'Données Flandre'!G16</f>
        <v>10000</v>
      </c>
      <c r="H80" s="572">
        <f>'Données Flandre'!H15*1000/'Données Flandre'!H16</f>
        <v>10000</v>
      </c>
      <c r="I80" s="577">
        <f>'Données Flandre'!I15*1000/'Données Flandre'!I16</f>
        <v>9310.344827586207</v>
      </c>
      <c r="J80" s="467">
        <f>'Données Flandre'!J15*1000/'Données Flandre'!J16</f>
        <v>9310.344827586207</v>
      </c>
      <c r="K80" s="467">
        <f>'Données Flandre'!K15*1000/'Données Flandre'!K16</f>
        <v>9310.344827586207</v>
      </c>
      <c r="L80" s="467">
        <f>'Données Flandre'!L15*1000/'Données Flandre'!L16</f>
        <v>9310.344827586207</v>
      </c>
      <c r="M80" s="467">
        <f>'Données Flandre'!M15*1000/'Données Flandre'!M16</f>
        <v>9310.344827586207</v>
      </c>
      <c r="N80" s="468">
        <f>'Données Flandre'!N15*1000/'Données Flandre'!N16</f>
        <v>9310.344827586207</v>
      </c>
      <c r="O80" s="469" t="e">
        <f>'Données Flandre'!O15*1000/'Données Flandre'!O16</f>
        <v>#DIV/0!</v>
      </c>
      <c r="P80" s="470">
        <f>'Données Flandre'!P15*1000/'Données Flandre'!P16</f>
        <v>10000</v>
      </c>
      <c r="Q80" s="471">
        <f>'Données Flandre'!Q15*1000/'Données Flandre'!Q16</f>
        <v>10000</v>
      </c>
      <c r="R80" s="471">
        <f>'Données Flandre'!R15*1000/'Données Flandre'!R16</f>
        <v>10000</v>
      </c>
      <c r="S80" s="471">
        <f>'Données Flandre'!S15*1000/'Données Flandre'!S16</f>
        <v>10000</v>
      </c>
      <c r="T80" s="471">
        <f>'Données Flandre'!T15*1000/'Données Flandre'!T16</f>
        <v>10000</v>
      </c>
      <c r="U80" s="472">
        <f>'Données Flandre'!U15*1000/'Données Flandre'!U16</f>
        <v>10000</v>
      </c>
      <c r="V80" s="569">
        <f>'Données Flandre'!V15*1000/'Données Flandre'!V16</f>
        <v>14985</v>
      </c>
      <c r="W80" s="473">
        <f>'Données Flandre'!W15*1000/'Données Flandre'!W16</f>
        <v>14985</v>
      </c>
      <c r="X80" s="473">
        <f>'Données Flandre'!X15*1000/'Données Flandre'!X16</f>
        <v>14985</v>
      </c>
      <c r="Y80" s="473">
        <f>'Données Flandre'!Y15*1000/'Données Flandre'!Y16</f>
        <v>14985</v>
      </c>
      <c r="Z80" s="473">
        <f>'Données Flandre'!Z15*1000/'Données Flandre'!Z16</f>
        <v>14985</v>
      </c>
      <c r="AA80" s="474">
        <f>'Données Flandre'!AA15*1000/'Données Flandre'!AA16</f>
        <v>14985</v>
      </c>
      <c r="AB80" s="569">
        <f>'Données Flandre'!AB15*1000/'Données Flandre'!AB16</f>
        <v>12333.333333333334</v>
      </c>
      <c r="AC80" s="473">
        <f>'Données Flandre'!AC15*1000/'Données Flandre'!AC16</f>
        <v>12333.333333333334</v>
      </c>
      <c r="AD80" s="473">
        <f>'Données Flandre'!AD15*1000/'Données Flandre'!AD16</f>
        <v>12333.333333333334</v>
      </c>
      <c r="AE80" s="473">
        <f>'Données Flandre'!AE15*1000/'Données Flandre'!AE16</f>
        <v>12333.333333333334</v>
      </c>
      <c r="AF80" s="473">
        <f>'Données Flandre'!AF15*1000/'Données Flandre'!AF16</f>
        <v>12333.333333333334</v>
      </c>
      <c r="AG80" s="474">
        <f>'Données Flandre'!AG15*1000/'Données Flandre'!AG16</f>
        <v>12333.333333333334</v>
      </c>
      <c r="AH80" s="441"/>
      <c r="AI80" s="441"/>
      <c r="AJ80" s="441"/>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c r="BH80" s="441"/>
      <c r="BI80" s="441"/>
      <c r="BJ80" s="441"/>
      <c r="BK80" s="441"/>
      <c r="BL80" s="441"/>
      <c r="BM80" s="441"/>
      <c r="BN80" s="441"/>
      <c r="BO80" s="441"/>
      <c r="BP80" s="441"/>
      <c r="BQ80" s="441"/>
      <c r="BR80" s="441"/>
      <c r="BS80" s="441"/>
      <c r="BT80" s="441"/>
      <c r="BU80" s="441"/>
      <c r="BV80" s="441"/>
      <c r="BW80" s="441"/>
      <c r="BX80" s="441"/>
      <c r="BY80" s="441"/>
      <c r="BZ80" s="441"/>
      <c r="CA80" s="441"/>
      <c r="CB80" s="441"/>
      <c r="CC80" s="441"/>
      <c r="CD80" s="441"/>
      <c r="CE80" s="441"/>
      <c r="CF80" s="441"/>
      <c r="CG80" s="441"/>
      <c r="CH80" s="441"/>
      <c r="CI80" s="441"/>
      <c r="CJ80" s="441"/>
      <c r="CK80" s="441"/>
      <c r="CL80" s="441"/>
      <c r="CM80" s="441"/>
      <c r="CN80" s="441"/>
      <c r="CO80" s="441"/>
      <c r="CP80" s="441"/>
      <c r="CQ80" s="441"/>
      <c r="CR80" s="441"/>
      <c r="CS80" s="441"/>
      <c r="CT80" s="441"/>
      <c r="CU80" s="441"/>
      <c r="CV80" s="441"/>
      <c r="CW80" s="441"/>
      <c r="CX80" s="441"/>
      <c r="CY80" s="441"/>
      <c r="CZ80" s="441"/>
      <c r="DA80" s="441"/>
      <c r="DB80" s="441"/>
      <c r="DC80" s="441"/>
      <c r="DD80" s="441"/>
    </row>
    <row r="81" spans="1:108" s="245" customFormat="1" ht="12.75">
      <c r="A81" s="463"/>
      <c r="B81" s="464" t="s">
        <v>145</v>
      </c>
      <c r="C81" s="465">
        <f>'Données Flandre'!C17/'Données Flandre'!C16*'Données Flandre'!C18*1000</f>
        <v>6281.481481481482</v>
      </c>
      <c r="D81" s="466">
        <f>'Données Flandre'!D17/'Données Flandre'!D16*'Données Flandre'!D18*1000</f>
        <v>6281.481481481482</v>
      </c>
      <c r="E81" s="466">
        <f>'Données Flandre'!E17/'Données Flandre'!E16*'Données Flandre'!E18*1000</f>
        <v>6281.481481481482</v>
      </c>
      <c r="F81" s="466">
        <f>'Données Flandre'!F17/'Données Flandre'!F16*'Données Flandre'!F18*1000</f>
        <v>6281.481481481482</v>
      </c>
      <c r="G81" s="466">
        <f>'Données Flandre'!G17/'Données Flandre'!G16*'Données Flandre'!G18*1000</f>
        <v>6281.481481481482</v>
      </c>
      <c r="H81" s="572">
        <f>'Données Flandre'!H17/'Données Flandre'!H16*'Données Flandre'!H18*1000</f>
        <v>6281.481481481482</v>
      </c>
      <c r="I81" s="577">
        <f>'Données Flandre'!I17/'Données Flandre'!I16*'Données Flandre'!I18*1000</f>
        <v>4022.9787234042556</v>
      </c>
      <c r="J81" s="467">
        <f>'Données Flandre'!J17/'Données Flandre'!J16*'Données Flandre'!J18*1000</f>
        <v>4022.9787234042556</v>
      </c>
      <c r="K81" s="467">
        <f>'Données Flandre'!K17/'Données Flandre'!K16*'Données Flandre'!K18*1000</f>
        <v>4022.9787234042556</v>
      </c>
      <c r="L81" s="467">
        <f>'Données Flandre'!L17/'Données Flandre'!L16*'Données Flandre'!L18*1000</f>
        <v>4022.9787234042556</v>
      </c>
      <c r="M81" s="467">
        <f>'Données Flandre'!M17/'Données Flandre'!M16*'Données Flandre'!M18*1000</f>
        <v>4022.9787234042556</v>
      </c>
      <c r="N81" s="468">
        <f>'Données Flandre'!N17/'Données Flandre'!N16*'Données Flandre'!N18*1000</f>
        <v>4022.9787234042556</v>
      </c>
      <c r="O81" s="469" t="e">
        <f>'Données Flandre'!O17/'Données Flandre'!O16*'Données Flandre'!O18*1000</f>
        <v>#DIV/0!</v>
      </c>
      <c r="P81" s="470">
        <f>'Données Flandre'!P17/'Données Flandre'!P16*'Données Flandre'!P18*1000</f>
        <v>8357.07502374169</v>
      </c>
      <c r="Q81" s="471">
        <f>'Données Flandre'!Q17/'Données Flandre'!Q16*'Données Flandre'!Q18*1000</f>
        <v>8357.07502374169</v>
      </c>
      <c r="R81" s="471">
        <f>'Données Flandre'!R17/'Données Flandre'!R16*'Données Flandre'!R18*1000</f>
        <v>8357.07502374169</v>
      </c>
      <c r="S81" s="471">
        <f>'Données Flandre'!S17/'Données Flandre'!S16*'Données Flandre'!S18*1000</f>
        <v>8357.07502374169</v>
      </c>
      <c r="T81" s="471">
        <f>'Données Flandre'!T17/'Données Flandre'!T16*'Données Flandre'!T18*1000</f>
        <v>8357.07502374169</v>
      </c>
      <c r="U81" s="472">
        <f>'Données Flandre'!U17/'Données Flandre'!U16*'Données Flandre'!U18*1000</f>
        <v>8357.07502374169</v>
      </c>
      <c r="V81" s="569">
        <f>'Données Flandre'!V17/'Données Flandre'!V16*'Données Flandre'!V18*1000</f>
        <v>12773.7</v>
      </c>
      <c r="W81" s="473">
        <f>'Données Flandre'!W17/'Données Flandre'!W16*'Données Flandre'!W18*1000</f>
        <v>12773.7</v>
      </c>
      <c r="X81" s="473">
        <f>'Données Flandre'!X17/'Données Flandre'!X16*'Données Flandre'!X18*1000</f>
        <v>12773.7</v>
      </c>
      <c r="Y81" s="473">
        <f>'Données Flandre'!Y17/'Données Flandre'!Y16*'Données Flandre'!Y18*1000</f>
        <v>12773.7</v>
      </c>
      <c r="Z81" s="473">
        <f>'Données Flandre'!Z17/'Données Flandre'!Z16*'Données Flandre'!Z18*1000</f>
        <v>12773.7</v>
      </c>
      <c r="AA81" s="474">
        <f>'Données Flandre'!AA17/'Données Flandre'!AA16*'Données Flandre'!AA18*1000</f>
        <v>12773.7</v>
      </c>
      <c r="AB81" s="569">
        <f>'Données Flandre'!AB17/'Données Flandre'!AB16*'Données Flandre'!AB18*1000</f>
        <v>13996.666666666668</v>
      </c>
      <c r="AC81" s="473">
        <f>'Données Flandre'!AC17/'Données Flandre'!AC16*'Données Flandre'!AC18*1000</f>
        <v>13996.666666666668</v>
      </c>
      <c r="AD81" s="473">
        <f>'Données Flandre'!AD17/'Données Flandre'!AD16*'Données Flandre'!AD18*1000</f>
        <v>13996.666666666668</v>
      </c>
      <c r="AE81" s="473">
        <f>'Données Flandre'!AE17/'Données Flandre'!AE16*'Données Flandre'!AE18*1000</f>
        <v>13996.666666666668</v>
      </c>
      <c r="AF81" s="473">
        <f>'Données Flandre'!AF17/'Données Flandre'!AF16*'Données Flandre'!AF18*1000</f>
        <v>13996.666666666668</v>
      </c>
      <c r="AG81" s="474">
        <f>'Données Flandre'!AG17/'Données Flandre'!AG16*'Données Flandre'!AG18*1000</f>
        <v>13996.666666666668</v>
      </c>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1"/>
      <c r="BM81" s="441"/>
      <c r="BN81" s="441"/>
      <c r="BO81" s="441"/>
      <c r="BP81" s="441"/>
      <c r="BQ81" s="441"/>
      <c r="BR81" s="441"/>
      <c r="BS81" s="441"/>
      <c r="BT81" s="441"/>
      <c r="BU81" s="441"/>
      <c r="BV81" s="441"/>
      <c r="BW81" s="441"/>
      <c r="BX81" s="441"/>
      <c r="BY81" s="441"/>
      <c r="BZ81" s="441"/>
      <c r="CA81" s="441"/>
      <c r="CB81" s="441"/>
      <c r="CC81" s="441"/>
      <c r="CD81" s="441"/>
      <c r="CE81" s="441"/>
      <c r="CF81" s="441"/>
      <c r="CG81" s="441"/>
      <c r="CH81" s="441"/>
      <c r="CI81" s="441"/>
      <c r="CJ81" s="441"/>
      <c r="CK81" s="441"/>
      <c r="CL81" s="441"/>
      <c r="CM81" s="441"/>
      <c r="CN81" s="441"/>
      <c r="CO81" s="441"/>
      <c r="CP81" s="441"/>
      <c r="CQ81" s="441"/>
      <c r="CR81" s="441"/>
      <c r="CS81" s="441"/>
      <c r="CT81" s="441"/>
      <c r="CU81" s="441"/>
      <c r="CV81" s="441"/>
      <c r="CW81" s="441"/>
      <c r="CX81" s="441"/>
      <c r="CY81" s="441"/>
      <c r="CZ81" s="441"/>
      <c r="DA81" s="441"/>
      <c r="DB81" s="441"/>
      <c r="DC81" s="441"/>
      <c r="DD81" s="441"/>
    </row>
    <row r="82" spans="1:108" s="245" customFormat="1" ht="12.75">
      <c r="A82" s="463"/>
      <c r="B82" s="464" t="s">
        <v>117</v>
      </c>
      <c r="C82" s="465">
        <f>C80+C81</f>
        <v>16281.481481481482</v>
      </c>
      <c r="D82" s="466">
        <f aca="true" t="shared" si="40" ref="D82:AG82">D80+D81</f>
        <v>16281.481481481482</v>
      </c>
      <c r="E82" s="466">
        <f t="shared" si="40"/>
        <v>16281.481481481482</v>
      </c>
      <c r="F82" s="466">
        <f t="shared" si="40"/>
        <v>16281.481481481482</v>
      </c>
      <c r="G82" s="466">
        <f t="shared" si="40"/>
        <v>16281.481481481482</v>
      </c>
      <c r="H82" s="572">
        <f t="shared" si="40"/>
        <v>16281.481481481482</v>
      </c>
      <c r="I82" s="577">
        <f t="shared" si="40"/>
        <v>13333.323550990463</v>
      </c>
      <c r="J82" s="467">
        <f t="shared" si="40"/>
        <v>13333.323550990463</v>
      </c>
      <c r="K82" s="467">
        <f t="shared" si="40"/>
        <v>13333.323550990463</v>
      </c>
      <c r="L82" s="467">
        <f t="shared" si="40"/>
        <v>13333.323550990463</v>
      </c>
      <c r="M82" s="467">
        <f t="shared" si="40"/>
        <v>13333.323550990463</v>
      </c>
      <c r="N82" s="468">
        <f t="shared" si="40"/>
        <v>13333.323550990463</v>
      </c>
      <c r="O82" s="469" t="e">
        <f t="shared" si="40"/>
        <v>#DIV/0!</v>
      </c>
      <c r="P82" s="470">
        <f t="shared" si="40"/>
        <v>18357.07502374169</v>
      </c>
      <c r="Q82" s="471">
        <f t="shared" si="40"/>
        <v>18357.07502374169</v>
      </c>
      <c r="R82" s="471">
        <f t="shared" si="40"/>
        <v>18357.07502374169</v>
      </c>
      <c r="S82" s="471">
        <f t="shared" si="40"/>
        <v>18357.07502374169</v>
      </c>
      <c r="T82" s="471">
        <f t="shared" si="40"/>
        <v>18357.07502374169</v>
      </c>
      <c r="U82" s="472">
        <f t="shared" si="40"/>
        <v>18357.07502374169</v>
      </c>
      <c r="V82" s="569">
        <f t="shared" si="40"/>
        <v>27758.7</v>
      </c>
      <c r="W82" s="473">
        <f t="shared" si="40"/>
        <v>27758.7</v>
      </c>
      <c r="X82" s="473">
        <f t="shared" si="40"/>
        <v>27758.7</v>
      </c>
      <c r="Y82" s="473">
        <f t="shared" si="40"/>
        <v>27758.7</v>
      </c>
      <c r="Z82" s="473">
        <f t="shared" si="40"/>
        <v>27758.7</v>
      </c>
      <c r="AA82" s="474">
        <f t="shared" si="40"/>
        <v>27758.7</v>
      </c>
      <c r="AB82" s="569">
        <f t="shared" si="40"/>
        <v>26330</v>
      </c>
      <c r="AC82" s="473">
        <f t="shared" si="40"/>
        <v>26330</v>
      </c>
      <c r="AD82" s="473">
        <f t="shared" si="40"/>
        <v>26330</v>
      </c>
      <c r="AE82" s="473">
        <f t="shared" si="40"/>
        <v>26330</v>
      </c>
      <c r="AF82" s="473">
        <f t="shared" si="40"/>
        <v>26330</v>
      </c>
      <c r="AG82" s="474">
        <f t="shared" si="40"/>
        <v>26330</v>
      </c>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41"/>
      <c r="BF82" s="441"/>
      <c r="BG82" s="441"/>
      <c r="BH82" s="441"/>
      <c r="BI82" s="441"/>
      <c r="BJ82" s="441"/>
      <c r="BK82" s="441"/>
      <c r="BL82" s="441"/>
      <c r="BM82" s="441"/>
      <c r="BN82" s="441"/>
      <c r="BO82" s="441"/>
      <c r="BP82" s="441"/>
      <c r="BQ82" s="441"/>
      <c r="BR82" s="441"/>
      <c r="BS82" s="441"/>
      <c r="BT82" s="441"/>
      <c r="BU82" s="441"/>
      <c r="BV82" s="441"/>
      <c r="BW82" s="441"/>
      <c r="BX82" s="441"/>
      <c r="BY82" s="441"/>
      <c r="BZ82" s="441"/>
      <c r="CA82" s="441"/>
      <c r="CB82" s="441"/>
      <c r="CC82" s="441"/>
      <c r="CD82" s="441"/>
      <c r="CE82" s="441"/>
      <c r="CF82" s="441"/>
      <c r="CG82" s="441"/>
      <c r="CH82" s="441"/>
      <c r="CI82" s="441"/>
      <c r="CJ82" s="441"/>
      <c r="CK82" s="441"/>
      <c r="CL82" s="441"/>
      <c r="CM82" s="441"/>
      <c r="CN82" s="441"/>
      <c r="CO82" s="441"/>
      <c r="CP82" s="441"/>
      <c r="CQ82" s="441"/>
      <c r="CR82" s="441"/>
      <c r="CS82" s="441"/>
      <c r="CT82" s="441"/>
      <c r="CU82" s="441"/>
      <c r="CV82" s="441"/>
      <c r="CW82" s="441"/>
      <c r="CX82" s="441"/>
      <c r="CY82" s="441"/>
      <c r="CZ82" s="441"/>
      <c r="DA82" s="441"/>
      <c r="DB82" s="441"/>
      <c r="DC82" s="441"/>
      <c r="DD82" s="441"/>
    </row>
    <row r="83" spans="1:108" s="245" customFormat="1" ht="13.5" thickBot="1">
      <c r="A83" s="463"/>
      <c r="B83" s="464" t="s">
        <v>151</v>
      </c>
      <c r="C83" s="578">
        <f>C82*C9</f>
        <v>119315.20626666666</v>
      </c>
      <c r="D83" s="579">
        <f aca="true" t="shared" si="41" ref="D83:AG83">D82*D9</f>
        <v>98644.09084444445</v>
      </c>
      <c r="E83" s="579">
        <f t="shared" si="41"/>
        <v>116612.82225185186</v>
      </c>
      <c r="F83" s="579">
        <f t="shared" si="41"/>
        <v>122555.23736296297</v>
      </c>
      <c r="G83" s="579">
        <f t="shared" si="41"/>
        <v>115933.68909629631</v>
      </c>
      <c r="H83" s="580">
        <f t="shared" si="41"/>
        <v>122017.59028148149</v>
      </c>
      <c r="I83" s="581">
        <f t="shared" si="41"/>
        <v>236852.89289332356</v>
      </c>
      <c r="J83" s="582">
        <f t="shared" si="41"/>
        <v>208408.91376199562</v>
      </c>
      <c r="K83" s="582">
        <f t="shared" si="41"/>
        <v>241373.42291005136</v>
      </c>
      <c r="L83" s="582">
        <f t="shared" si="41"/>
        <v>233795.29513661045</v>
      </c>
      <c r="M83" s="582">
        <f t="shared" si="41"/>
        <v>233930.4950374175</v>
      </c>
      <c r="N83" s="583">
        <f t="shared" si="41"/>
        <v>240999.02318473958</v>
      </c>
      <c r="O83" s="475" t="e">
        <f t="shared" si="41"/>
        <v>#DIV/0!</v>
      </c>
      <c r="P83" s="584">
        <f t="shared" si="41"/>
        <v>184964.23580246913</v>
      </c>
      <c r="Q83" s="585">
        <f t="shared" si="41"/>
        <v>166094.22738841406</v>
      </c>
      <c r="R83" s="585">
        <f t="shared" si="41"/>
        <v>193787.1967711301</v>
      </c>
      <c r="S83" s="585">
        <f t="shared" si="41"/>
        <v>189081.61758784426</v>
      </c>
      <c r="T83" s="585">
        <f t="shared" si="41"/>
        <v>187396.51152896488</v>
      </c>
      <c r="U83" s="586">
        <f t="shared" si="41"/>
        <v>186188.3222792023</v>
      </c>
      <c r="V83" s="587">
        <f t="shared" si="41"/>
        <v>91013.282451</v>
      </c>
      <c r="W83" s="588">
        <f t="shared" si="41"/>
        <v>92983.594977</v>
      </c>
      <c r="X83" s="588">
        <f t="shared" si="41"/>
        <v>85834.89696600001</v>
      </c>
      <c r="Y83" s="588">
        <f t="shared" si="41"/>
        <v>103845.574287</v>
      </c>
      <c r="Z83" s="588">
        <f t="shared" si="41"/>
        <v>68556.77173800001</v>
      </c>
      <c r="AA83" s="589">
        <f t="shared" si="41"/>
        <v>89775.522018</v>
      </c>
      <c r="AB83" s="587">
        <f t="shared" si="41"/>
        <v>86328.9609</v>
      </c>
      <c r="AC83" s="588">
        <f t="shared" si="41"/>
        <v>88197.8643</v>
      </c>
      <c r="AD83" s="588">
        <f t="shared" si="41"/>
        <v>81417.0994</v>
      </c>
      <c r="AE83" s="588">
        <f t="shared" si="41"/>
        <v>98500.79329999999</v>
      </c>
      <c r="AF83" s="588">
        <f t="shared" si="41"/>
        <v>65028.25420000001</v>
      </c>
      <c r="AG83" s="589">
        <f t="shared" si="41"/>
        <v>85154.9062</v>
      </c>
      <c r="AH83" s="441"/>
      <c r="AI83" s="441"/>
      <c r="AJ83" s="441"/>
      <c r="AK83" s="441"/>
      <c r="AL83" s="441"/>
      <c r="AM83" s="441"/>
      <c r="AN83" s="441"/>
      <c r="AO83" s="441"/>
      <c r="AP83" s="441"/>
      <c r="AQ83" s="441"/>
      <c r="AR83" s="441"/>
      <c r="AS83" s="441"/>
      <c r="AT83" s="441"/>
      <c r="AU83" s="441"/>
      <c r="AV83" s="441"/>
      <c r="AW83" s="441"/>
      <c r="AX83" s="441"/>
      <c r="AY83" s="441"/>
      <c r="AZ83" s="441"/>
      <c r="BA83" s="441"/>
      <c r="BB83" s="441"/>
      <c r="BC83" s="441"/>
      <c r="BD83" s="441"/>
      <c r="BE83" s="441"/>
      <c r="BF83" s="441"/>
      <c r="BG83" s="441"/>
      <c r="BH83" s="441"/>
      <c r="BI83" s="441"/>
      <c r="BJ83" s="441"/>
      <c r="BK83" s="441"/>
      <c r="BL83" s="441"/>
      <c r="BM83" s="441"/>
      <c r="BN83" s="441"/>
      <c r="BO83" s="441"/>
      <c r="BP83" s="441"/>
      <c r="BQ83" s="441"/>
      <c r="BR83" s="441"/>
      <c r="BS83" s="441"/>
      <c r="BT83" s="441"/>
      <c r="BU83" s="441"/>
      <c r="BV83" s="441"/>
      <c r="BW83" s="441"/>
      <c r="BX83" s="441"/>
      <c r="BY83" s="441"/>
      <c r="BZ83" s="441"/>
      <c r="CA83" s="441"/>
      <c r="CB83" s="441"/>
      <c r="CC83" s="441"/>
      <c r="CD83" s="441"/>
      <c r="CE83" s="441"/>
      <c r="CF83" s="441"/>
      <c r="CG83" s="441"/>
      <c r="CH83" s="441"/>
      <c r="CI83" s="441"/>
      <c r="CJ83" s="441"/>
      <c r="CK83" s="441"/>
      <c r="CL83" s="441"/>
      <c r="CM83" s="441"/>
      <c r="CN83" s="441"/>
      <c r="CO83" s="441"/>
      <c r="CP83" s="441"/>
      <c r="CQ83" s="441"/>
      <c r="CR83" s="441"/>
      <c r="CS83" s="441"/>
      <c r="CT83" s="441"/>
      <c r="CU83" s="441"/>
      <c r="CV83" s="441"/>
      <c r="CW83" s="441"/>
      <c r="CX83" s="441"/>
      <c r="CY83" s="441"/>
      <c r="CZ83" s="441"/>
      <c r="DA83" s="441"/>
      <c r="DB83" s="441"/>
      <c r="DC83" s="441"/>
      <c r="DD83" s="441"/>
    </row>
    <row r="84" spans="1:33" ht="12.75">
      <c r="A84" s="241"/>
      <c r="B84" s="450" t="s">
        <v>5</v>
      </c>
      <c r="C84" s="592">
        <f>C76+C66+C57+C48+C39+C30+C21</f>
        <v>15.307368284797121</v>
      </c>
      <c r="D84" s="607">
        <f aca="true" t="shared" si="42" ref="D84:AG84">D76+D66+D57+D48+D39+D30+D21</f>
        <v>14.398305001597473</v>
      </c>
      <c r="E84" s="607">
        <f t="shared" si="42"/>
        <v>15.610163503530954</v>
      </c>
      <c r="F84" s="607">
        <f t="shared" si="42"/>
        <v>15.601836025111773</v>
      </c>
      <c r="G84" s="607">
        <f t="shared" si="42"/>
        <v>15.712123203844403</v>
      </c>
      <c r="H84" s="608">
        <f t="shared" si="42"/>
        <v>14.65794976785936</v>
      </c>
      <c r="I84" s="605">
        <f t="shared" si="42"/>
        <v>8.56840844672329</v>
      </c>
      <c r="J84" s="593">
        <f t="shared" si="42"/>
        <v>7.508041308467962</v>
      </c>
      <c r="K84" s="593">
        <f t="shared" si="42"/>
        <v>8.261773952292732</v>
      </c>
      <c r="L84" s="593">
        <f t="shared" si="42"/>
        <v>8.354874224687185</v>
      </c>
      <c r="M84" s="593">
        <f t="shared" si="42"/>
        <v>8.687383807232742</v>
      </c>
      <c r="N84" s="594">
        <f t="shared" si="42"/>
        <v>8.450374889946675</v>
      </c>
      <c r="O84" s="407" t="e">
        <f t="shared" si="42"/>
        <v>#REF!</v>
      </c>
      <c r="P84" s="595">
        <f t="shared" si="42"/>
        <v>7.219138811515989</v>
      </c>
      <c r="Q84" s="596">
        <f t="shared" si="42"/>
        <v>6.997963613381291</v>
      </c>
      <c r="R84" s="596">
        <f t="shared" si="42"/>
        <v>7.31072787540864</v>
      </c>
      <c r="S84" s="596">
        <f t="shared" si="42"/>
        <v>7.328508389085643</v>
      </c>
      <c r="T84" s="596">
        <f t="shared" si="42"/>
        <v>7.201391560334422</v>
      </c>
      <c r="U84" s="597">
        <f t="shared" si="42"/>
        <v>7.152978049708576</v>
      </c>
      <c r="V84" s="598">
        <f t="shared" si="42"/>
        <v>19.85369689235009</v>
      </c>
      <c r="W84" s="599">
        <f t="shared" si="42"/>
        <v>19.68388795615753</v>
      </c>
      <c r="X84" s="599">
        <f t="shared" si="42"/>
        <v>20.31303292727948</v>
      </c>
      <c r="Y84" s="599">
        <f t="shared" si="42"/>
        <v>18.863439731713484</v>
      </c>
      <c r="Z84" s="599">
        <f t="shared" si="42"/>
        <v>22.644796973943535</v>
      </c>
      <c r="AA84" s="600">
        <f t="shared" si="42"/>
        <v>19.964183696716848</v>
      </c>
      <c r="AB84" s="598">
        <f t="shared" si="42"/>
        <v>20.930984273668</v>
      </c>
      <c r="AC84" s="599">
        <f t="shared" si="42"/>
        <v>20.751961284033044</v>
      </c>
      <c r="AD84" s="599">
        <f t="shared" si="42"/>
        <v>21.415244478483597</v>
      </c>
      <c r="AE84" s="599">
        <f t="shared" si="42"/>
        <v>19.886994473251622</v>
      </c>
      <c r="AF84" s="599">
        <f t="shared" si="42"/>
        <v>23.873533071044676</v>
      </c>
      <c r="AG84" s="600">
        <f t="shared" si="42"/>
        <v>21.047466235550857</v>
      </c>
    </row>
    <row r="85" spans="1:33" ht="13.5" thickBot="1">
      <c r="A85" s="243"/>
      <c r="B85" s="549" t="s">
        <v>149</v>
      </c>
      <c r="C85" s="408">
        <v>23</v>
      </c>
      <c r="D85" s="409">
        <v>23</v>
      </c>
      <c r="E85" s="409">
        <v>23</v>
      </c>
      <c r="F85" s="409">
        <v>23</v>
      </c>
      <c r="G85" s="409">
        <v>23</v>
      </c>
      <c r="H85" s="609">
        <v>23</v>
      </c>
      <c r="I85" s="606">
        <v>12</v>
      </c>
      <c r="J85" s="601">
        <v>12</v>
      </c>
      <c r="K85" s="601">
        <v>12</v>
      </c>
      <c r="L85" s="601">
        <v>12</v>
      </c>
      <c r="M85" s="601">
        <v>12</v>
      </c>
      <c r="N85" s="602">
        <v>12</v>
      </c>
      <c r="O85" s="575">
        <v>35</v>
      </c>
      <c r="P85" s="410">
        <v>20</v>
      </c>
      <c r="Q85" s="411">
        <v>20</v>
      </c>
      <c r="R85" s="411">
        <v>20</v>
      </c>
      <c r="S85" s="411">
        <v>20</v>
      </c>
      <c r="T85" s="411">
        <v>20</v>
      </c>
      <c r="U85" s="603">
        <v>20</v>
      </c>
      <c r="V85" s="604">
        <v>29</v>
      </c>
      <c r="W85" s="412">
        <v>29</v>
      </c>
      <c r="X85" s="412">
        <v>29</v>
      </c>
      <c r="Y85" s="412">
        <v>29</v>
      </c>
      <c r="Z85" s="412">
        <v>29</v>
      </c>
      <c r="AA85" s="413">
        <v>29</v>
      </c>
      <c r="AB85" s="604">
        <v>30</v>
      </c>
      <c r="AC85" s="412">
        <v>3</v>
      </c>
      <c r="AD85" s="412">
        <v>3</v>
      </c>
      <c r="AE85" s="412">
        <v>3</v>
      </c>
      <c r="AF85" s="412">
        <v>30</v>
      </c>
      <c r="AG85" s="413">
        <v>30</v>
      </c>
    </row>
    <row r="86" spans="1:34" ht="12.75">
      <c r="A86" s="242"/>
      <c r="B86" s="464" t="s">
        <v>8</v>
      </c>
      <c r="C86" s="397">
        <f>C23+C32+C41+C50+C59+C68</f>
        <v>11201.792620000002</v>
      </c>
      <c r="D86" s="398">
        <f aca="true" t="shared" si="43" ref="D86:AG86">D23+D32+D41+D50+D59+D68</f>
        <v>8800.952819999999</v>
      </c>
      <c r="E86" s="398">
        <f t="shared" si="43"/>
        <v>11254.163919999999</v>
      </c>
      <c r="F86" s="398">
        <f t="shared" si="43"/>
        <v>11827.31282</v>
      </c>
      <c r="G86" s="398">
        <f t="shared" si="43"/>
        <v>11426.331219999998</v>
      </c>
      <c r="H86" s="399">
        <f t="shared" si="43"/>
        <v>10532.324019999998</v>
      </c>
      <c r="I86" s="400">
        <f t="shared" si="43"/>
        <v>13083.159172</v>
      </c>
      <c r="J86" s="401">
        <f t="shared" si="43"/>
        <v>9330.487971999999</v>
      </c>
      <c r="K86" s="401">
        <f t="shared" si="43"/>
        <v>12511.903872</v>
      </c>
      <c r="L86" s="401">
        <f t="shared" si="43"/>
        <v>12152.841172</v>
      </c>
      <c r="M86" s="401">
        <f t="shared" si="43"/>
        <v>13032.654472</v>
      </c>
      <c r="N86" s="402">
        <f t="shared" si="43"/>
        <v>13059.556572</v>
      </c>
      <c r="O86" s="396">
        <f t="shared" si="43"/>
        <v>7838.409236</v>
      </c>
      <c r="P86" s="403">
        <f t="shared" si="43"/>
        <v>5916.083136</v>
      </c>
      <c r="Q86" s="404">
        <f t="shared" si="43"/>
        <v>5030.751536</v>
      </c>
      <c r="R86" s="404">
        <f t="shared" si="43"/>
        <v>6240.3251359999995</v>
      </c>
      <c r="S86" s="404">
        <f t="shared" si="43"/>
        <v>6045.591836</v>
      </c>
      <c r="T86" s="404">
        <f t="shared" si="43"/>
        <v>5895.716436</v>
      </c>
      <c r="U86" s="590">
        <f t="shared" si="43"/>
        <v>5860.2154359999995</v>
      </c>
      <c r="V86" s="591">
        <f t="shared" si="43"/>
        <v>8524.977264000001</v>
      </c>
      <c r="W86" s="405">
        <f t="shared" si="43"/>
        <v>8524.977264000001</v>
      </c>
      <c r="X86" s="405">
        <f t="shared" si="43"/>
        <v>8492.271264</v>
      </c>
      <c r="Y86" s="405">
        <f t="shared" si="43"/>
        <v>8524.977264000001</v>
      </c>
      <c r="Z86" s="405">
        <f t="shared" si="43"/>
        <v>8704.860264</v>
      </c>
      <c r="AA86" s="406">
        <f t="shared" si="43"/>
        <v>8524.977264000001</v>
      </c>
      <c r="AB86" s="591">
        <f t="shared" si="43"/>
        <v>8524.977264000001</v>
      </c>
      <c r="AC86" s="405">
        <f t="shared" si="43"/>
        <v>8524.977264000001</v>
      </c>
      <c r="AD86" s="405">
        <f t="shared" si="43"/>
        <v>8492.271264</v>
      </c>
      <c r="AE86" s="405">
        <f t="shared" si="43"/>
        <v>8524.977264000001</v>
      </c>
      <c r="AF86" s="405">
        <f t="shared" si="43"/>
        <v>8704.860264</v>
      </c>
      <c r="AG86" s="406">
        <f t="shared" si="43"/>
        <v>8524.977264000001</v>
      </c>
      <c r="AH86" s="266"/>
    </row>
    <row r="87" spans="1:45" ht="12.75">
      <c r="A87" s="242"/>
      <c r="B87" s="464" t="s">
        <v>152</v>
      </c>
      <c r="C87" s="159">
        <f aca="true" t="shared" si="44" ref="C87:AG87">C86/(C80*C9)</f>
        <v>0.15285711252454023</v>
      </c>
      <c r="D87" s="83">
        <f t="shared" si="44"/>
        <v>0.14526217346783152</v>
      </c>
      <c r="E87" s="83">
        <f t="shared" si="44"/>
        <v>0.15713062930361174</v>
      </c>
      <c r="F87" s="83">
        <f t="shared" si="44"/>
        <v>0.15712602643345971</v>
      </c>
      <c r="G87" s="83">
        <f t="shared" si="44"/>
        <v>0.16046897291880188</v>
      </c>
      <c r="H87" s="281">
        <f t="shared" si="44"/>
        <v>0.14053862077836676</v>
      </c>
      <c r="I87" s="341">
        <f t="shared" si="44"/>
        <v>0.07910548240669957</v>
      </c>
      <c r="J87" s="54">
        <f t="shared" si="44"/>
        <v>0.06411515832443107</v>
      </c>
      <c r="K87" s="54">
        <f t="shared" si="44"/>
        <v>0.07423463911669005</v>
      </c>
      <c r="L87" s="54">
        <f t="shared" si="44"/>
        <v>0.0744414298833578</v>
      </c>
      <c r="M87" s="54">
        <f t="shared" si="44"/>
        <v>0.07978453037219427</v>
      </c>
      <c r="N87" s="342">
        <f t="shared" si="44"/>
        <v>0.07760430260287939</v>
      </c>
      <c r="O87" s="550" t="e">
        <f t="shared" si="44"/>
        <v>#DIV/0!</v>
      </c>
      <c r="P87" s="551">
        <f t="shared" si="44"/>
        <v>0.058715124847284264</v>
      </c>
      <c r="Q87" s="99">
        <f t="shared" si="44"/>
        <v>0.055600898853753675</v>
      </c>
      <c r="R87" s="99">
        <f t="shared" si="44"/>
        <v>0.05911335661116237</v>
      </c>
      <c r="S87" s="99">
        <f t="shared" si="44"/>
        <v>0.05869390388772882</v>
      </c>
      <c r="T87" s="99">
        <f t="shared" si="44"/>
        <v>0.0577535344982293</v>
      </c>
      <c r="U87" s="573">
        <f t="shared" si="44"/>
        <v>0.057778282277350795</v>
      </c>
      <c r="V87" s="387">
        <f t="shared" si="44"/>
        <v>0.17351252415365656</v>
      </c>
      <c r="W87" s="134">
        <f t="shared" si="44"/>
        <v>0.1698358121504006</v>
      </c>
      <c r="X87" s="134">
        <f t="shared" si="44"/>
        <v>0.18327462687674578</v>
      </c>
      <c r="Y87" s="134">
        <f t="shared" si="44"/>
        <v>0.1520714241122901</v>
      </c>
      <c r="Z87" s="134">
        <f t="shared" si="44"/>
        <v>0.23520893799449435</v>
      </c>
      <c r="AA87" s="184">
        <f t="shared" si="44"/>
        <v>0.17590479024356348</v>
      </c>
      <c r="AB87" s="387">
        <f t="shared" si="44"/>
        <v>0.2108177168466927</v>
      </c>
      <c r="AC87" s="134">
        <f t="shared" si="44"/>
        <v>0.2063505117627367</v>
      </c>
      <c r="AD87" s="134">
        <f t="shared" si="44"/>
        <v>0.2226786716552461</v>
      </c>
      <c r="AE87" s="134">
        <f t="shared" si="44"/>
        <v>0.18476678029643248</v>
      </c>
      <c r="AF87" s="134">
        <f t="shared" si="44"/>
        <v>0.2857788596633106</v>
      </c>
      <c r="AG87" s="184">
        <f t="shared" si="44"/>
        <v>0.21372432014592962</v>
      </c>
      <c r="AH87" s="269"/>
      <c r="AI87" s="269"/>
      <c r="AJ87" s="269"/>
      <c r="AK87" s="269"/>
      <c r="AL87" s="269"/>
      <c r="AM87" s="269"/>
      <c r="AN87" s="269"/>
      <c r="AO87" s="269"/>
      <c r="AP87" s="269"/>
      <c r="AQ87" s="269"/>
      <c r="AR87" s="269"/>
      <c r="AS87" s="269"/>
    </row>
    <row r="88" spans="1:43" ht="12.75">
      <c r="A88" s="242"/>
      <c r="B88" s="464" t="s">
        <v>94</v>
      </c>
      <c r="C88" s="159">
        <f>C24+C33+C42+C51+C60+C69</f>
        <v>0.08991594854384719</v>
      </c>
      <c r="D88" s="83">
        <f aca="true" t="shared" si="45" ref="D88:AG88">D24+D33+D42+D51+D60+D69</f>
        <v>0.08544833733401855</v>
      </c>
      <c r="E88" s="83">
        <f t="shared" si="45"/>
        <v>0.09242978194330102</v>
      </c>
      <c r="F88" s="83">
        <f t="shared" si="45"/>
        <v>0.09242707437262337</v>
      </c>
      <c r="G88" s="83">
        <f t="shared" si="45"/>
        <v>0.09439351348164816</v>
      </c>
      <c r="H88" s="281">
        <f t="shared" si="45"/>
        <v>0.08266977692845104</v>
      </c>
      <c r="I88" s="341">
        <f t="shared" si="45"/>
        <v>0.04332348935052511</v>
      </c>
      <c r="J88" s="54">
        <f t="shared" si="45"/>
        <v>0.035113778392690455</v>
      </c>
      <c r="K88" s="54">
        <f t="shared" si="45"/>
        <v>0.04065588754869434</v>
      </c>
      <c r="L88" s="54">
        <f t="shared" si="45"/>
        <v>0.04076914009839066</v>
      </c>
      <c r="M88" s="54">
        <f t="shared" si="45"/>
        <v>0.0436953817454208</v>
      </c>
      <c r="N88" s="342">
        <f t="shared" si="45"/>
        <v>0.04250134219630311</v>
      </c>
      <c r="O88" s="550">
        <f t="shared" si="45"/>
        <v>0.030075915797971614</v>
      </c>
      <c r="P88" s="551">
        <f t="shared" si="45"/>
        <v>0.027436974227702925</v>
      </c>
      <c r="Q88" s="99">
        <f t="shared" si="45"/>
        <v>0.025981728436333496</v>
      </c>
      <c r="R88" s="99">
        <f t="shared" si="45"/>
        <v>0.02762306383699176</v>
      </c>
      <c r="S88" s="99">
        <f t="shared" si="45"/>
        <v>0.027427057891462065</v>
      </c>
      <c r="T88" s="99">
        <f t="shared" si="45"/>
        <v>0.026987632943097806</v>
      </c>
      <c r="U88" s="573">
        <f t="shared" si="45"/>
        <v>0.02699919732586486</v>
      </c>
      <c r="V88" s="387">
        <f t="shared" si="45"/>
        <v>0.09811642167707711</v>
      </c>
      <c r="W88" s="134">
        <f t="shared" si="45"/>
        <v>0.09603734509712274</v>
      </c>
      <c r="X88" s="134">
        <f t="shared" si="45"/>
        <v>0.10363661448105792</v>
      </c>
      <c r="Y88" s="134">
        <f t="shared" si="45"/>
        <v>0.08599208642727046</v>
      </c>
      <c r="Z88" s="134">
        <f t="shared" si="45"/>
        <v>0.13300399757915085</v>
      </c>
      <c r="AA88" s="184">
        <f t="shared" si="45"/>
        <v>0.09946918044527539</v>
      </c>
      <c r="AB88" s="387">
        <f t="shared" si="45"/>
        <v>0.09811642167707711</v>
      </c>
      <c r="AC88" s="134">
        <f t="shared" si="45"/>
        <v>0.09603734509712274</v>
      </c>
      <c r="AD88" s="134">
        <f t="shared" si="45"/>
        <v>0.10363661448105792</v>
      </c>
      <c r="AE88" s="134">
        <f t="shared" si="45"/>
        <v>0.08599208642727046</v>
      </c>
      <c r="AF88" s="134">
        <f t="shared" si="45"/>
        <v>0.13300399757915085</v>
      </c>
      <c r="AG88" s="184">
        <f t="shared" si="45"/>
        <v>0.09946918044527539</v>
      </c>
      <c r="AH88" s="269"/>
      <c r="AI88" s="269"/>
      <c r="AJ88" s="269"/>
      <c r="AK88" s="269"/>
      <c r="AL88" s="269"/>
      <c r="AM88" s="269"/>
      <c r="AN88" s="269"/>
      <c r="AO88" s="269"/>
      <c r="AP88" s="269"/>
      <c r="AQ88" s="269"/>
    </row>
    <row r="89" spans="1:43" ht="13.5" thickBot="1">
      <c r="A89" s="243"/>
      <c r="B89" s="548" t="s">
        <v>128</v>
      </c>
      <c r="C89" s="552">
        <f aca="true" t="shared" si="46" ref="C89:AG89">C86/(C82*C9)</f>
        <v>0.09388403180533637</v>
      </c>
      <c r="D89" s="553">
        <f t="shared" si="46"/>
        <v>0.08921926031918678</v>
      </c>
      <c r="E89" s="553">
        <f t="shared" si="46"/>
        <v>0.09650880325745034</v>
      </c>
      <c r="F89" s="553">
        <f t="shared" si="46"/>
        <v>0.09650597619889473</v>
      </c>
      <c r="G89" s="553">
        <f t="shared" si="46"/>
        <v>0.09855919628770815</v>
      </c>
      <c r="H89" s="554">
        <f t="shared" si="46"/>
        <v>0.08631807918598504</v>
      </c>
      <c r="I89" s="555">
        <f t="shared" si="46"/>
        <v>0.05523748944832411</v>
      </c>
      <c r="J89" s="556">
        <f t="shared" si="46"/>
        <v>0.04477010029741568</v>
      </c>
      <c r="K89" s="556">
        <f t="shared" si="46"/>
        <v>0.05183629465561585</v>
      </c>
      <c r="L89" s="556">
        <f t="shared" si="46"/>
        <v>0.05198069176241932</v>
      </c>
      <c r="M89" s="556">
        <f t="shared" si="46"/>
        <v>0.05571165259969808</v>
      </c>
      <c r="N89" s="557">
        <f t="shared" si="46"/>
        <v>0.054189251057624</v>
      </c>
      <c r="O89" s="558" t="e">
        <f t="shared" si="46"/>
        <v>#DIV/0!</v>
      </c>
      <c r="P89" s="559">
        <f t="shared" si="46"/>
        <v>0.03198501110408191</v>
      </c>
      <c r="Q89" s="560">
        <f t="shared" si="46"/>
        <v>0.030288539313503685</v>
      </c>
      <c r="R89" s="560">
        <f t="shared" si="46"/>
        <v>0.032201947496923934</v>
      </c>
      <c r="S89" s="560">
        <f t="shared" si="46"/>
        <v>0.03197345100557602</v>
      </c>
      <c r="T89" s="560">
        <f t="shared" si="46"/>
        <v>0.031461185631989366</v>
      </c>
      <c r="U89" s="574">
        <f t="shared" si="46"/>
        <v>0.031474666962260936</v>
      </c>
      <c r="V89" s="570">
        <f t="shared" si="46"/>
        <v>0.09366739704822429</v>
      </c>
      <c r="W89" s="561">
        <f t="shared" si="46"/>
        <v>0.09168259482878352</v>
      </c>
      <c r="X89" s="561">
        <f t="shared" si="46"/>
        <v>0.09893728033906614</v>
      </c>
      <c r="Y89" s="561">
        <f t="shared" si="46"/>
        <v>0.0820928318085021</v>
      </c>
      <c r="Z89" s="561">
        <f t="shared" si="46"/>
        <v>0.12697301875979417</v>
      </c>
      <c r="AA89" s="562">
        <f t="shared" si="46"/>
        <v>0.09495881585952508</v>
      </c>
      <c r="AB89" s="570">
        <f t="shared" si="46"/>
        <v>0.09874991167651133</v>
      </c>
      <c r="AC89" s="561">
        <f t="shared" si="46"/>
        <v>0.09665741151058689</v>
      </c>
      <c r="AD89" s="561">
        <f t="shared" si="46"/>
        <v>0.10430574567975828</v>
      </c>
      <c r="AE89" s="561">
        <f t="shared" si="46"/>
        <v>0.08654729549269531</v>
      </c>
      <c r="AF89" s="561">
        <f t="shared" si="46"/>
        <v>0.13386273968277623</v>
      </c>
      <c r="AG89" s="562">
        <f t="shared" si="46"/>
        <v>0.10011140454993539</v>
      </c>
      <c r="AH89" s="269"/>
      <c r="AI89" s="269"/>
      <c r="AJ89" s="269"/>
      <c r="AK89" s="269"/>
      <c r="AL89" s="269"/>
      <c r="AM89" s="269"/>
      <c r="AN89" s="269"/>
      <c r="AO89" s="269"/>
      <c r="AP89" s="269"/>
      <c r="AQ89" s="269"/>
    </row>
    <row r="90" spans="3:43" ht="12.75">
      <c r="C90" s="444"/>
      <c r="D90" s="444"/>
      <c r="E90" s="444"/>
      <c r="F90" s="444"/>
      <c r="G90" s="444"/>
      <c r="H90" s="444"/>
      <c r="I90" s="444"/>
      <c r="J90" s="444"/>
      <c r="K90" s="444"/>
      <c r="L90" s="444"/>
      <c r="M90" s="444"/>
      <c r="N90" s="444"/>
      <c r="O90" s="563"/>
      <c r="P90" s="444"/>
      <c r="Q90" s="444"/>
      <c r="R90" s="444"/>
      <c r="S90" s="444"/>
      <c r="T90" s="444"/>
      <c r="U90" s="444"/>
      <c r="V90" s="444"/>
      <c r="W90" s="444"/>
      <c r="X90" s="444"/>
      <c r="Y90" s="444"/>
      <c r="Z90" s="444"/>
      <c r="AA90" s="444"/>
      <c r="AB90" s="269"/>
      <c r="AC90" s="269"/>
      <c r="AD90" s="269"/>
      <c r="AE90" s="269"/>
      <c r="AF90" s="269"/>
      <c r="AG90" s="269"/>
      <c r="AH90" s="269"/>
      <c r="AI90" s="269"/>
      <c r="AJ90" s="269"/>
      <c r="AK90" s="269"/>
      <c r="AL90" s="269"/>
      <c r="AM90" s="269"/>
      <c r="AN90" s="269"/>
      <c r="AO90" s="269"/>
      <c r="AP90" s="269"/>
      <c r="AQ90" s="269"/>
    </row>
    <row r="91" spans="3:43" ht="12.75">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269"/>
      <c r="AC91" s="269"/>
      <c r="AD91" s="269"/>
      <c r="AE91" s="269"/>
      <c r="AF91" s="269"/>
      <c r="AG91" s="269"/>
      <c r="AH91" s="269"/>
      <c r="AI91" s="269"/>
      <c r="AJ91" s="269"/>
      <c r="AK91" s="269"/>
      <c r="AL91" s="269"/>
      <c r="AM91" s="269"/>
      <c r="AN91" s="269"/>
      <c r="AO91" s="269"/>
      <c r="AP91" s="269"/>
      <c r="AQ91" s="269"/>
    </row>
    <row r="92" spans="3:22" ht="12.75">
      <c r="C92" s="442"/>
      <c r="D92" s="442"/>
      <c r="E92" s="442"/>
      <c r="F92" s="442"/>
      <c r="G92" s="442"/>
      <c r="H92" s="442"/>
      <c r="I92" s="442"/>
      <c r="J92" s="442"/>
      <c r="K92" s="442"/>
      <c r="L92" s="442"/>
      <c r="M92" s="442"/>
      <c r="N92" s="442"/>
      <c r="O92" s="442"/>
      <c r="P92" s="442"/>
      <c r="Q92" s="442"/>
      <c r="R92" s="442"/>
      <c r="S92" s="442"/>
      <c r="T92" s="442"/>
      <c r="U92" s="442"/>
      <c r="V92" s="442"/>
    </row>
    <row r="93" spans="3:22" ht="12.75">
      <c r="C93" s="443"/>
      <c r="D93" s="443"/>
      <c r="E93" s="443"/>
      <c r="F93" s="443"/>
      <c r="G93" s="443"/>
      <c r="H93" s="443"/>
      <c r="I93" s="443"/>
      <c r="J93" s="443"/>
      <c r="K93" s="443"/>
      <c r="L93" s="443"/>
      <c r="M93" s="443"/>
      <c r="N93" s="443"/>
      <c r="O93" s="443"/>
      <c r="P93" s="443"/>
      <c r="Q93" s="443"/>
      <c r="R93" s="443"/>
      <c r="S93" s="443"/>
      <c r="T93" s="443"/>
      <c r="U93" s="443"/>
      <c r="V93" s="443"/>
    </row>
    <row r="94" spans="3:22" ht="12.75">
      <c r="C94" s="443"/>
      <c r="D94" s="443"/>
      <c r="E94" s="443"/>
      <c r="F94" s="443"/>
      <c r="G94" s="443"/>
      <c r="H94" s="443"/>
      <c r="I94" s="443"/>
      <c r="J94" s="443"/>
      <c r="K94" s="443"/>
      <c r="L94" s="443"/>
      <c r="M94" s="443"/>
      <c r="N94" s="443"/>
      <c r="O94" s="443"/>
      <c r="P94" s="443"/>
      <c r="Q94" s="443"/>
      <c r="R94" s="443"/>
      <c r="S94" s="443"/>
      <c r="T94" s="443"/>
      <c r="U94" s="443"/>
      <c r="V94" s="443"/>
    </row>
    <row r="95" spans="3:22" ht="12.75">
      <c r="C95" s="442"/>
      <c r="D95" s="442"/>
      <c r="E95" s="442"/>
      <c r="F95" s="442"/>
      <c r="G95" s="442"/>
      <c r="H95" s="442"/>
      <c r="I95" s="442"/>
      <c r="J95" s="442"/>
      <c r="K95" s="442"/>
      <c r="L95" s="442"/>
      <c r="M95" s="442"/>
      <c r="N95" s="442"/>
      <c r="O95" s="442"/>
      <c r="P95" s="442"/>
      <c r="Q95" s="442"/>
      <c r="R95" s="442"/>
      <c r="S95" s="442"/>
      <c r="T95" s="442"/>
      <c r="U95" s="442"/>
      <c r="V95" s="442"/>
    </row>
    <row r="100" ht="12.75">
      <c r="C100" s="444"/>
    </row>
  </sheetData>
  <sheetProtection password="E517" sheet="1" objects="1" scenarios="1"/>
  <mergeCells count="11">
    <mergeCell ref="Q5:U5"/>
    <mergeCell ref="W5:AA5"/>
    <mergeCell ref="AC5:AG5"/>
    <mergeCell ref="I4:N4"/>
    <mergeCell ref="A2:AG2"/>
    <mergeCell ref="C4:H4"/>
    <mergeCell ref="D5:H5"/>
    <mergeCell ref="J5:N5"/>
    <mergeCell ref="AB4:AG4"/>
    <mergeCell ref="V4:AA4"/>
    <mergeCell ref="P4:U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2"/>
  </sheetPr>
  <dimension ref="A1:DI86"/>
  <sheetViews>
    <sheetView tabSelected="1" zoomScale="85" zoomScaleNormal="85" workbookViewId="0" topLeftCell="A1">
      <pane xSplit="2" ySplit="8" topLeftCell="C62" activePane="bottomRight" state="frozen"/>
      <selection pane="topLeft" activeCell="A1" sqref="A1"/>
      <selection pane="topRight" activeCell="C1" sqref="C1"/>
      <selection pane="bottomLeft" activeCell="A9" sqref="A9"/>
      <selection pane="bottomRight" activeCell="B58" sqref="B58"/>
    </sheetView>
  </sheetViews>
  <sheetFormatPr defaultColWidth="9.140625" defaultRowHeight="12.75"/>
  <cols>
    <col min="1" max="1" width="41.421875" style="5" customWidth="1"/>
    <col min="2" max="2" width="25.00390625" style="7" customWidth="1"/>
    <col min="3" max="3" width="12.00390625" style="7" bestFit="1" customWidth="1"/>
    <col min="4" max="4" width="11.7109375" style="7" bestFit="1" customWidth="1"/>
    <col min="5" max="5" width="8.8515625" style="7" bestFit="1" customWidth="1"/>
    <col min="6" max="7" width="11.8515625" style="7" customWidth="1"/>
    <col min="8" max="8" width="9.00390625" style="7" bestFit="1" customWidth="1"/>
    <col min="9" max="9" width="12.00390625" style="7" bestFit="1" customWidth="1"/>
    <col min="10" max="10" width="11.7109375" style="7" bestFit="1" customWidth="1"/>
    <col min="11" max="11" width="8.8515625" style="7" bestFit="1" customWidth="1"/>
    <col min="12" max="13" width="12.00390625" style="7" bestFit="1" customWidth="1"/>
    <col min="14" max="14" width="9.00390625" style="7" bestFit="1" customWidth="1"/>
    <col min="15" max="15" width="12.8515625" style="7" hidden="1" customWidth="1"/>
    <col min="16" max="16" width="12.00390625" style="7" bestFit="1" customWidth="1"/>
    <col min="17" max="17" width="11.7109375" style="7" bestFit="1" customWidth="1"/>
    <col min="18" max="18" width="8.8515625" style="7" bestFit="1" customWidth="1"/>
    <col min="19" max="20" width="12.00390625" style="7" bestFit="1" customWidth="1"/>
    <col min="21" max="21" width="9.00390625" style="7" bestFit="1" customWidth="1"/>
    <col min="22" max="22" width="12.140625" style="7" bestFit="1" customWidth="1"/>
    <col min="23" max="23" width="11.7109375" style="7" bestFit="1" customWidth="1"/>
    <col min="24" max="24" width="10.8515625" style="7" bestFit="1" customWidth="1"/>
    <col min="25" max="26" width="12.140625" style="7" bestFit="1" customWidth="1"/>
    <col min="27" max="27" width="10.8515625" style="7" bestFit="1" customWidth="1"/>
    <col min="28" max="28" width="12.00390625" style="7" bestFit="1" customWidth="1"/>
    <col min="29" max="29" width="11.57421875" style="7" bestFit="1" customWidth="1"/>
    <col min="30" max="30" width="9.57421875" style="7" customWidth="1"/>
    <col min="31" max="32" width="12.00390625" style="7" bestFit="1" customWidth="1"/>
    <col min="33" max="33" width="8.8515625" style="7" bestFit="1" customWidth="1"/>
    <col min="34" max="34" width="54.140625" style="14" customWidth="1"/>
    <col min="35" max="35" width="128.8515625" style="65" customWidth="1"/>
    <col min="36" max="113" width="9.140625" style="15" customWidth="1"/>
    <col min="114" max="16384" width="9.140625" style="5" customWidth="1"/>
  </cols>
  <sheetData>
    <row r="1" spans="1:113" s="9" customFormat="1" ht="18.75" thickBot="1">
      <c r="A1" s="419" t="s">
        <v>69</v>
      </c>
      <c r="B1" s="422"/>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1"/>
      <c r="AI1" s="64"/>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ht="12.75">
      <c r="A2" s="6" t="s">
        <v>55</v>
      </c>
    </row>
    <row r="3" ht="12.75"/>
    <row r="4" ht="12.75"/>
    <row r="5" ht="12" customHeight="1" thickBot="1"/>
    <row r="6" spans="1:35" ht="39.75" customHeight="1" thickBot="1">
      <c r="A6" s="15"/>
      <c r="B6" s="837" t="s">
        <v>66</v>
      </c>
      <c r="C6" s="821" t="s">
        <v>83</v>
      </c>
      <c r="D6" s="822"/>
      <c r="E6" s="822"/>
      <c r="F6" s="822"/>
      <c r="G6" s="822"/>
      <c r="H6" s="847"/>
      <c r="I6" s="816" t="s">
        <v>67</v>
      </c>
      <c r="J6" s="816"/>
      <c r="K6" s="816"/>
      <c r="L6" s="816"/>
      <c r="M6" s="816"/>
      <c r="N6" s="817"/>
      <c r="O6" s="28" t="s">
        <v>85</v>
      </c>
      <c r="P6" s="833" t="s">
        <v>130</v>
      </c>
      <c r="Q6" s="834"/>
      <c r="R6" s="834"/>
      <c r="S6" s="834"/>
      <c r="T6" s="834"/>
      <c r="U6" s="845"/>
      <c r="V6" s="831" t="s">
        <v>91</v>
      </c>
      <c r="W6" s="831"/>
      <c r="X6" s="831"/>
      <c r="Y6" s="831"/>
      <c r="Z6" s="831"/>
      <c r="AA6" s="832"/>
      <c r="AB6" s="850" t="s">
        <v>92</v>
      </c>
      <c r="AC6" s="850"/>
      <c r="AD6" s="850"/>
      <c r="AE6" s="850"/>
      <c r="AF6" s="850"/>
      <c r="AG6" s="850"/>
      <c r="AH6" s="840" t="s">
        <v>45</v>
      </c>
      <c r="AI6" s="66"/>
    </row>
    <row r="7" spans="1:39" ht="39.75" customHeight="1" thickBot="1">
      <c r="A7" s="15"/>
      <c r="B7" s="838"/>
      <c r="C7" s="29" t="s">
        <v>107</v>
      </c>
      <c r="D7" s="824" t="s">
        <v>96</v>
      </c>
      <c r="E7" s="824"/>
      <c r="F7" s="824"/>
      <c r="G7" s="824"/>
      <c r="H7" s="846"/>
      <c r="I7" s="49" t="s">
        <v>107</v>
      </c>
      <c r="J7" s="826" t="s">
        <v>96</v>
      </c>
      <c r="K7" s="826"/>
      <c r="L7" s="826"/>
      <c r="M7" s="826"/>
      <c r="N7" s="827"/>
      <c r="O7" s="28"/>
      <c r="P7" s="56" t="s">
        <v>107</v>
      </c>
      <c r="Q7" s="842" t="s">
        <v>96</v>
      </c>
      <c r="R7" s="842"/>
      <c r="S7" s="842"/>
      <c r="T7" s="842"/>
      <c r="U7" s="843"/>
      <c r="V7" s="252" t="s">
        <v>107</v>
      </c>
      <c r="W7" s="844" t="s">
        <v>96</v>
      </c>
      <c r="X7" s="844"/>
      <c r="Y7" s="844"/>
      <c r="Z7" s="844"/>
      <c r="AA7" s="809"/>
      <c r="AB7" s="254" t="s">
        <v>107</v>
      </c>
      <c r="AC7" s="848" t="s">
        <v>96</v>
      </c>
      <c r="AD7" s="848"/>
      <c r="AE7" s="848"/>
      <c r="AF7" s="848"/>
      <c r="AG7" s="849"/>
      <c r="AH7" s="841"/>
      <c r="AI7" s="66"/>
      <c r="AL7" s="417"/>
      <c r="AM7" s="417"/>
    </row>
    <row r="8" spans="1:113" s="7" customFormat="1" ht="39.75" customHeight="1" thickBot="1">
      <c r="A8" s="76"/>
      <c r="B8" s="839"/>
      <c r="C8" s="77" t="s">
        <v>110</v>
      </c>
      <c r="D8" s="78" t="s">
        <v>100</v>
      </c>
      <c r="E8" s="78" t="s">
        <v>101</v>
      </c>
      <c r="F8" s="78" t="s">
        <v>99</v>
      </c>
      <c r="G8" s="78" t="s">
        <v>102</v>
      </c>
      <c r="H8" s="155" t="s">
        <v>103</v>
      </c>
      <c r="I8" s="154" t="s">
        <v>110</v>
      </c>
      <c r="J8" s="87" t="s">
        <v>100</v>
      </c>
      <c r="K8" s="87" t="s">
        <v>101</v>
      </c>
      <c r="L8" s="87" t="s">
        <v>99</v>
      </c>
      <c r="M8" s="87" t="s">
        <v>102</v>
      </c>
      <c r="N8" s="255" t="s">
        <v>103</v>
      </c>
      <c r="O8" s="28"/>
      <c r="P8" s="256" t="s">
        <v>110</v>
      </c>
      <c r="Q8" s="93" t="s">
        <v>100</v>
      </c>
      <c r="R8" s="93" t="s">
        <v>101</v>
      </c>
      <c r="S8" s="93" t="s">
        <v>99</v>
      </c>
      <c r="T8" s="93" t="s">
        <v>102</v>
      </c>
      <c r="U8" s="257" t="s">
        <v>103</v>
      </c>
      <c r="V8" s="258" t="s">
        <v>110</v>
      </c>
      <c r="W8" s="114" t="s">
        <v>100</v>
      </c>
      <c r="X8" s="114" t="s">
        <v>101</v>
      </c>
      <c r="Y8" s="114" t="s">
        <v>99</v>
      </c>
      <c r="Z8" s="114" t="s">
        <v>102</v>
      </c>
      <c r="AA8" s="259" t="s">
        <v>103</v>
      </c>
      <c r="AB8" s="260" t="s">
        <v>110</v>
      </c>
      <c r="AC8" s="128" t="s">
        <v>100</v>
      </c>
      <c r="AD8" s="128" t="s">
        <v>101</v>
      </c>
      <c r="AE8" s="128" t="s">
        <v>99</v>
      </c>
      <c r="AF8" s="128" t="s">
        <v>102</v>
      </c>
      <c r="AG8" s="129" t="s">
        <v>103</v>
      </c>
      <c r="AH8" s="841"/>
      <c r="AI8" s="261"/>
      <c r="AJ8" s="76"/>
      <c r="AK8" s="76"/>
      <c r="AL8" s="10"/>
      <c r="AM8" s="418"/>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row>
    <row r="9" spans="1:113" s="245" customFormat="1" ht="12.75">
      <c r="A9" s="610" t="s">
        <v>57</v>
      </c>
      <c r="B9" s="800"/>
      <c r="C9" s="611"/>
      <c r="D9" s="612"/>
      <c r="E9" s="612"/>
      <c r="F9" s="612"/>
      <c r="G9" s="612"/>
      <c r="H9" s="613"/>
      <c r="I9" s="614"/>
      <c r="J9" s="615"/>
      <c r="K9" s="615"/>
      <c r="L9" s="615"/>
      <c r="M9" s="615"/>
      <c r="N9" s="615"/>
      <c r="O9" s="616"/>
      <c r="P9" s="617"/>
      <c r="Q9" s="618"/>
      <c r="R9" s="618"/>
      <c r="S9" s="618"/>
      <c r="T9" s="618"/>
      <c r="U9" s="619"/>
      <c r="V9" s="620"/>
      <c r="W9" s="621"/>
      <c r="X9" s="621"/>
      <c r="Y9" s="621"/>
      <c r="Z9" s="621"/>
      <c r="AA9" s="622"/>
      <c r="AB9" s="623"/>
      <c r="AC9" s="624"/>
      <c r="AD9" s="624"/>
      <c r="AE9" s="624"/>
      <c r="AF9" s="624"/>
      <c r="AG9" s="625"/>
      <c r="AH9" s="626"/>
      <c r="AI9" s="627"/>
      <c r="AJ9" s="441"/>
      <c r="AK9" s="441"/>
      <c r="AL9" s="483"/>
      <c r="AM9" s="484"/>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1"/>
      <c r="DF9" s="441"/>
      <c r="DG9" s="441"/>
      <c r="DH9" s="441"/>
      <c r="DI9" s="441"/>
    </row>
    <row r="10" spans="1:113" s="245" customFormat="1" ht="12.75">
      <c r="A10" s="476" t="s">
        <v>115</v>
      </c>
      <c r="B10" s="801" t="s">
        <v>42</v>
      </c>
      <c r="C10" s="628">
        <v>8433</v>
      </c>
      <c r="D10" s="629">
        <v>6972</v>
      </c>
      <c r="E10" s="629">
        <v>8242</v>
      </c>
      <c r="F10" s="629">
        <v>8662</v>
      </c>
      <c r="G10" s="629">
        <v>8194</v>
      </c>
      <c r="H10" s="630">
        <v>8624</v>
      </c>
      <c r="I10" s="631">
        <v>68323</v>
      </c>
      <c r="J10" s="632">
        <v>60118</v>
      </c>
      <c r="K10" s="632">
        <v>69627</v>
      </c>
      <c r="L10" s="632">
        <v>67441</v>
      </c>
      <c r="M10" s="632">
        <v>67480</v>
      </c>
      <c r="N10" s="632">
        <v>69519</v>
      </c>
      <c r="O10" s="248">
        <v>49360</v>
      </c>
      <c r="P10" s="633">
        <v>11635</v>
      </c>
      <c r="Q10" s="634">
        <v>10448</v>
      </c>
      <c r="R10" s="634">
        <v>12190</v>
      </c>
      <c r="S10" s="634">
        <v>11894</v>
      </c>
      <c r="T10" s="634">
        <v>11788</v>
      </c>
      <c r="U10" s="635">
        <v>11712</v>
      </c>
      <c r="V10" s="636">
        <v>3603</v>
      </c>
      <c r="W10" s="637">
        <v>3681</v>
      </c>
      <c r="X10" s="637">
        <v>3398</v>
      </c>
      <c r="Y10" s="637">
        <v>4111</v>
      </c>
      <c r="Z10" s="637">
        <v>2714</v>
      </c>
      <c r="AA10" s="638">
        <v>3554</v>
      </c>
      <c r="AB10" s="639">
        <v>3603</v>
      </c>
      <c r="AC10" s="640">
        <v>3681</v>
      </c>
      <c r="AD10" s="640">
        <v>3398</v>
      </c>
      <c r="AE10" s="640">
        <v>4111</v>
      </c>
      <c r="AF10" s="640">
        <v>2714</v>
      </c>
      <c r="AG10" s="641">
        <v>3554</v>
      </c>
      <c r="AH10" s="642" t="s">
        <v>118</v>
      </c>
      <c r="AI10" s="482"/>
      <c r="AJ10" s="441"/>
      <c r="AK10" s="441"/>
      <c r="AL10" s="483"/>
      <c r="AM10" s="484"/>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1"/>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c r="DC10" s="441"/>
      <c r="DD10" s="441"/>
      <c r="DE10" s="441"/>
      <c r="DF10" s="441"/>
      <c r="DG10" s="441"/>
      <c r="DH10" s="441"/>
      <c r="DI10" s="441"/>
    </row>
    <row r="11" spans="1:113" s="485" customFormat="1" ht="12" customHeight="1">
      <c r="A11" s="476" t="s">
        <v>74</v>
      </c>
      <c r="B11" s="801" t="s">
        <v>56</v>
      </c>
      <c r="C11" s="424">
        <v>13.1</v>
      </c>
      <c r="D11" s="425">
        <v>13.1</v>
      </c>
      <c r="E11" s="425">
        <v>13.1</v>
      </c>
      <c r="F11" s="425">
        <v>13.1</v>
      </c>
      <c r="G11" s="425">
        <v>13.1</v>
      </c>
      <c r="H11" s="426">
        <v>13.1</v>
      </c>
      <c r="I11" s="427">
        <v>74</v>
      </c>
      <c r="J11" s="428">
        <v>74</v>
      </c>
      <c r="K11" s="428">
        <v>74</v>
      </c>
      <c r="L11" s="428">
        <v>74</v>
      </c>
      <c r="M11" s="428">
        <v>74</v>
      </c>
      <c r="N11" s="428">
        <v>74</v>
      </c>
      <c r="O11" s="429">
        <v>68</v>
      </c>
      <c r="P11" s="430">
        <v>13.4</v>
      </c>
      <c r="Q11" s="431">
        <v>13.4</v>
      </c>
      <c r="R11" s="431">
        <v>13.4</v>
      </c>
      <c r="S11" s="431">
        <v>13.4</v>
      </c>
      <c r="T11" s="431">
        <v>13.4</v>
      </c>
      <c r="U11" s="477">
        <v>13.4</v>
      </c>
      <c r="V11" s="478">
        <v>9</v>
      </c>
      <c r="W11" s="434">
        <v>9</v>
      </c>
      <c r="X11" s="434">
        <v>9</v>
      </c>
      <c r="Y11" s="434">
        <v>9</v>
      </c>
      <c r="Z11" s="434">
        <v>9</v>
      </c>
      <c r="AA11" s="479">
        <v>9</v>
      </c>
      <c r="AB11" s="480">
        <v>9</v>
      </c>
      <c r="AC11" s="437">
        <v>9</v>
      </c>
      <c r="AD11" s="437">
        <v>9</v>
      </c>
      <c r="AE11" s="437">
        <v>9</v>
      </c>
      <c r="AF11" s="437">
        <v>9</v>
      </c>
      <c r="AG11" s="438">
        <v>9</v>
      </c>
      <c r="AH11" s="481" t="s">
        <v>131</v>
      </c>
      <c r="AI11" s="482"/>
      <c r="AJ11" s="441"/>
      <c r="AK11" s="441"/>
      <c r="AL11" s="483"/>
      <c r="AM11" s="484"/>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c r="BS11" s="441"/>
      <c r="BT11" s="441"/>
      <c r="BU11" s="441"/>
      <c r="BV11" s="441"/>
      <c r="BW11" s="441"/>
      <c r="BX11" s="441"/>
      <c r="BY11" s="441"/>
      <c r="BZ11" s="441"/>
      <c r="CA11" s="441"/>
      <c r="CB11" s="441"/>
      <c r="CC11" s="441"/>
      <c r="CD11" s="441"/>
      <c r="CE11" s="441"/>
      <c r="CF11" s="441"/>
      <c r="CG11" s="441"/>
      <c r="CH11" s="441"/>
      <c r="CI11" s="441"/>
      <c r="CJ11" s="441"/>
      <c r="CK11" s="441"/>
      <c r="CL11" s="441"/>
      <c r="CM11" s="441"/>
      <c r="CN11" s="441"/>
      <c r="CO11" s="441"/>
      <c r="CP11" s="441"/>
      <c r="CQ11" s="441"/>
      <c r="CR11" s="441"/>
      <c r="CS11" s="441"/>
      <c r="CT11" s="441"/>
      <c r="CU11" s="441"/>
      <c r="CV11" s="441"/>
      <c r="CW11" s="441"/>
      <c r="CX11" s="441"/>
      <c r="CY11" s="441"/>
      <c r="CZ11" s="441"/>
      <c r="DA11" s="441"/>
      <c r="DB11" s="441"/>
      <c r="DC11" s="441"/>
      <c r="DD11" s="441"/>
      <c r="DE11" s="441"/>
      <c r="DF11" s="441"/>
      <c r="DG11" s="441"/>
      <c r="DH11" s="441"/>
      <c r="DI11" s="441"/>
    </row>
    <row r="12" spans="1:113" s="485" customFormat="1" ht="12.75">
      <c r="A12" s="476" t="s">
        <v>73</v>
      </c>
      <c r="B12" s="801" t="s">
        <v>84</v>
      </c>
      <c r="C12" s="424">
        <v>17</v>
      </c>
      <c r="D12" s="425">
        <v>17</v>
      </c>
      <c r="E12" s="425">
        <v>17</v>
      </c>
      <c r="F12" s="425">
        <v>17</v>
      </c>
      <c r="G12" s="425">
        <v>17</v>
      </c>
      <c r="H12" s="426">
        <v>17</v>
      </c>
      <c r="I12" s="427">
        <v>17</v>
      </c>
      <c r="J12" s="428">
        <v>17</v>
      </c>
      <c r="K12" s="428">
        <v>17</v>
      </c>
      <c r="L12" s="428">
        <v>17</v>
      </c>
      <c r="M12" s="428">
        <v>17</v>
      </c>
      <c r="N12" s="428">
        <v>17</v>
      </c>
      <c r="O12" s="429">
        <v>16.5</v>
      </c>
      <c r="P12" s="430">
        <v>21.4</v>
      </c>
      <c r="Q12" s="431">
        <v>21.4</v>
      </c>
      <c r="R12" s="431">
        <v>21.4</v>
      </c>
      <c r="S12" s="431">
        <v>21.4</v>
      </c>
      <c r="T12" s="431">
        <v>21.4</v>
      </c>
      <c r="U12" s="477">
        <v>21.4</v>
      </c>
      <c r="V12" s="478">
        <v>26.5</v>
      </c>
      <c r="W12" s="434">
        <v>26.5</v>
      </c>
      <c r="X12" s="434">
        <v>26.5</v>
      </c>
      <c r="Y12" s="434">
        <v>26.5</v>
      </c>
      <c r="Z12" s="434">
        <v>26.5</v>
      </c>
      <c r="AA12" s="479">
        <v>26.5</v>
      </c>
      <c r="AB12" s="480">
        <v>26.5</v>
      </c>
      <c r="AC12" s="437">
        <v>26.5</v>
      </c>
      <c r="AD12" s="437">
        <v>26.5</v>
      </c>
      <c r="AE12" s="437">
        <v>26.5</v>
      </c>
      <c r="AF12" s="437">
        <v>26.5</v>
      </c>
      <c r="AG12" s="438">
        <v>26.5</v>
      </c>
      <c r="AH12" s="481" t="s">
        <v>155</v>
      </c>
      <c r="AI12" s="482"/>
      <c r="AJ12" s="441"/>
      <c r="AK12" s="441"/>
      <c r="AL12" s="486"/>
      <c r="AM12" s="484"/>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c r="DF12" s="441"/>
      <c r="DG12" s="441"/>
      <c r="DH12" s="441"/>
      <c r="DI12" s="441"/>
    </row>
    <row r="13" spans="1:113" s="245" customFormat="1" ht="13.5" thickBot="1">
      <c r="A13" s="643"/>
      <c r="B13" s="802"/>
      <c r="C13" s="644"/>
      <c r="D13" s="645"/>
      <c r="E13" s="645"/>
      <c r="F13" s="645"/>
      <c r="G13" s="645"/>
      <c r="H13" s="646"/>
      <c r="I13" s="647"/>
      <c r="J13" s="648"/>
      <c r="K13" s="648"/>
      <c r="L13" s="648"/>
      <c r="M13" s="648"/>
      <c r="N13" s="648"/>
      <c r="O13" s="649"/>
      <c r="P13" s="650"/>
      <c r="Q13" s="651"/>
      <c r="R13" s="651"/>
      <c r="S13" s="651"/>
      <c r="T13" s="651"/>
      <c r="U13" s="652"/>
      <c r="V13" s="653"/>
      <c r="W13" s="654"/>
      <c r="X13" s="654"/>
      <c r="Y13" s="654"/>
      <c r="Z13" s="654"/>
      <c r="AA13" s="654"/>
      <c r="AB13" s="655"/>
      <c r="AC13" s="656"/>
      <c r="AD13" s="656"/>
      <c r="AE13" s="656"/>
      <c r="AF13" s="656"/>
      <c r="AG13" s="657"/>
      <c r="AH13" s="658"/>
      <c r="AI13" s="482"/>
      <c r="AJ13" s="441"/>
      <c r="AK13" s="441"/>
      <c r="AL13" s="484"/>
      <c r="AM13" s="484"/>
      <c r="AN13" s="441"/>
      <c r="AO13" s="441"/>
      <c r="AP13" s="441"/>
      <c r="AQ13" s="441"/>
      <c r="AR13" s="441"/>
      <c r="AS13" s="441"/>
      <c r="AT13" s="441"/>
      <c r="AU13" s="441"/>
      <c r="AV13" s="441"/>
      <c r="AW13" s="441"/>
      <c r="AX13" s="441"/>
      <c r="AY13" s="441"/>
      <c r="AZ13" s="441"/>
      <c r="BA13" s="441"/>
      <c r="BB13" s="441"/>
      <c r="BC13" s="441"/>
      <c r="BD13" s="441"/>
      <c r="BE13" s="441"/>
      <c r="BF13" s="441"/>
      <c r="BG13" s="441"/>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41"/>
      <c r="DF13" s="441"/>
      <c r="DG13" s="441"/>
      <c r="DH13" s="441"/>
      <c r="DI13" s="441"/>
    </row>
    <row r="14" spans="1:113" s="245" customFormat="1" ht="12.75">
      <c r="A14" s="659" t="s">
        <v>58</v>
      </c>
      <c r="B14" s="803"/>
      <c r="C14" s="660"/>
      <c r="D14" s="661"/>
      <c r="E14" s="661"/>
      <c r="F14" s="661"/>
      <c r="G14" s="661"/>
      <c r="H14" s="662"/>
      <c r="I14" s="663"/>
      <c r="J14" s="664"/>
      <c r="K14" s="664"/>
      <c r="L14" s="664"/>
      <c r="M14" s="664"/>
      <c r="N14" s="664"/>
      <c r="O14" s="665"/>
      <c r="P14" s="666"/>
      <c r="Q14" s="667"/>
      <c r="R14" s="667"/>
      <c r="S14" s="667"/>
      <c r="T14" s="667"/>
      <c r="U14" s="668"/>
      <c r="V14" s="669"/>
      <c r="W14" s="670"/>
      <c r="X14" s="670"/>
      <c r="Y14" s="670"/>
      <c r="Z14" s="670"/>
      <c r="AA14" s="671"/>
      <c r="AB14" s="672"/>
      <c r="AC14" s="673"/>
      <c r="AD14" s="673"/>
      <c r="AE14" s="673"/>
      <c r="AF14" s="673"/>
      <c r="AG14" s="674"/>
      <c r="AH14" s="675"/>
      <c r="AI14" s="482"/>
      <c r="AJ14" s="441"/>
      <c r="AK14" s="441"/>
      <c r="AL14" s="484"/>
      <c r="AM14" s="484"/>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1"/>
      <c r="DF14" s="441"/>
      <c r="DG14" s="441"/>
      <c r="DH14" s="441"/>
      <c r="DI14" s="441"/>
    </row>
    <row r="15" spans="1:113" s="245" customFormat="1" ht="12.75">
      <c r="A15" s="423" t="s">
        <v>70</v>
      </c>
      <c r="B15" s="801" t="s">
        <v>68</v>
      </c>
      <c r="C15" s="487">
        <v>27</v>
      </c>
      <c r="D15" s="488">
        <v>27</v>
      </c>
      <c r="E15" s="488">
        <v>27</v>
      </c>
      <c r="F15" s="488">
        <v>27</v>
      </c>
      <c r="G15" s="488">
        <v>27</v>
      </c>
      <c r="H15" s="489">
        <v>27</v>
      </c>
      <c r="I15" s="676">
        <v>27</v>
      </c>
      <c r="J15" s="677">
        <v>27</v>
      </c>
      <c r="K15" s="677">
        <v>27</v>
      </c>
      <c r="L15" s="677">
        <v>27</v>
      </c>
      <c r="M15" s="677">
        <v>27</v>
      </c>
      <c r="N15" s="677">
        <v>27</v>
      </c>
      <c r="O15" s="251">
        <v>27</v>
      </c>
      <c r="P15" s="678">
        <v>27</v>
      </c>
      <c r="Q15" s="679">
        <v>27</v>
      </c>
      <c r="R15" s="679">
        <v>27</v>
      </c>
      <c r="S15" s="679">
        <v>27</v>
      </c>
      <c r="T15" s="679">
        <v>27</v>
      </c>
      <c r="U15" s="680">
        <v>27</v>
      </c>
      <c r="V15" s="681">
        <v>37</v>
      </c>
      <c r="W15" s="682">
        <v>37</v>
      </c>
      <c r="X15" s="682">
        <v>37</v>
      </c>
      <c r="Y15" s="682">
        <v>37</v>
      </c>
      <c r="Z15" s="682">
        <v>37</v>
      </c>
      <c r="AA15" s="683">
        <v>37</v>
      </c>
      <c r="AB15" s="684">
        <v>37</v>
      </c>
      <c r="AC15" s="685">
        <v>37</v>
      </c>
      <c r="AD15" s="685">
        <v>37</v>
      </c>
      <c r="AE15" s="685">
        <v>37</v>
      </c>
      <c r="AF15" s="685">
        <v>37</v>
      </c>
      <c r="AG15" s="686">
        <v>37</v>
      </c>
      <c r="AH15" s="687" t="s">
        <v>75</v>
      </c>
      <c r="AI15" s="440"/>
      <c r="AJ15" s="441"/>
      <c r="AK15" s="441"/>
      <c r="AL15" s="484"/>
      <c r="AM15" s="484"/>
      <c r="AN15" s="441"/>
      <c r="AO15" s="441"/>
      <c r="AP15" s="441"/>
      <c r="AQ15" s="441"/>
      <c r="AR15" s="441"/>
      <c r="AS15" s="441"/>
      <c r="AT15" s="441"/>
      <c r="AU15" s="441"/>
      <c r="AV15" s="441"/>
      <c r="AW15" s="441"/>
      <c r="AX15" s="441"/>
      <c r="AY15" s="441"/>
      <c r="AZ15" s="441"/>
      <c r="BA15" s="441"/>
      <c r="BB15" s="441"/>
      <c r="BC15" s="441"/>
      <c r="BD15" s="441"/>
      <c r="BE15" s="441"/>
      <c r="BF15" s="44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c r="DC15" s="441"/>
      <c r="DD15" s="441"/>
      <c r="DE15" s="441"/>
      <c r="DF15" s="441"/>
      <c r="DG15" s="441"/>
      <c r="DH15" s="441"/>
      <c r="DI15" s="441"/>
    </row>
    <row r="16" spans="1:113" s="245" customFormat="1" ht="13.5" customHeight="1">
      <c r="A16" s="423" t="s">
        <v>39</v>
      </c>
      <c r="B16" s="801" t="s">
        <v>113</v>
      </c>
      <c r="C16" s="487">
        <v>2.7</v>
      </c>
      <c r="D16" s="488">
        <v>2.7</v>
      </c>
      <c r="E16" s="488">
        <v>2.7</v>
      </c>
      <c r="F16" s="488">
        <v>2.7</v>
      </c>
      <c r="G16" s="488">
        <v>2.7</v>
      </c>
      <c r="H16" s="489">
        <v>2.7</v>
      </c>
      <c r="I16" s="676">
        <v>2.9</v>
      </c>
      <c r="J16" s="677">
        <v>2.9</v>
      </c>
      <c r="K16" s="677">
        <v>2.9</v>
      </c>
      <c r="L16" s="677">
        <v>2.9</v>
      </c>
      <c r="M16" s="677">
        <v>2.9</v>
      </c>
      <c r="N16" s="677">
        <v>2.9</v>
      </c>
      <c r="O16" s="688"/>
      <c r="P16" s="678">
        <v>2.7</v>
      </c>
      <c r="Q16" s="679">
        <v>2.7</v>
      </c>
      <c r="R16" s="679">
        <v>2.7</v>
      </c>
      <c r="S16" s="679">
        <v>2.7</v>
      </c>
      <c r="T16" s="679">
        <v>2.7</v>
      </c>
      <c r="U16" s="680">
        <v>2.7</v>
      </c>
      <c r="V16" s="433">
        <f aca="true" t="shared" si="0" ref="V16:AA16">1/0.405</f>
        <v>2.4691358024691357</v>
      </c>
      <c r="W16" s="434">
        <f t="shared" si="0"/>
        <v>2.4691358024691357</v>
      </c>
      <c r="X16" s="434">
        <f t="shared" si="0"/>
        <v>2.4691358024691357</v>
      </c>
      <c r="Y16" s="434">
        <f t="shared" si="0"/>
        <v>2.4691358024691357</v>
      </c>
      <c r="Z16" s="434">
        <f t="shared" si="0"/>
        <v>2.4691358024691357</v>
      </c>
      <c r="AA16" s="435">
        <f t="shared" si="0"/>
        <v>2.4691358024691357</v>
      </c>
      <c r="AB16" s="436">
        <v>3</v>
      </c>
      <c r="AC16" s="437">
        <v>3</v>
      </c>
      <c r="AD16" s="437">
        <v>3</v>
      </c>
      <c r="AE16" s="437">
        <v>3</v>
      </c>
      <c r="AF16" s="437">
        <v>3</v>
      </c>
      <c r="AG16" s="438">
        <v>3</v>
      </c>
      <c r="AH16" s="687" t="s">
        <v>156</v>
      </c>
      <c r="AI16" s="440"/>
      <c r="AJ16" s="689"/>
      <c r="AK16" s="690"/>
      <c r="AL16" s="484"/>
      <c r="AM16" s="484"/>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1"/>
      <c r="DI16" s="441"/>
    </row>
    <row r="17" spans="1:36" s="441" customFormat="1" ht="14.25" customHeight="1">
      <c r="A17" s="423" t="s">
        <v>71</v>
      </c>
      <c r="B17" s="801" t="s">
        <v>139</v>
      </c>
      <c r="C17" s="487">
        <v>1.06</v>
      </c>
      <c r="D17" s="488">
        <v>1.06</v>
      </c>
      <c r="E17" s="488">
        <v>1.06</v>
      </c>
      <c r="F17" s="488">
        <v>1.06</v>
      </c>
      <c r="G17" s="488">
        <v>1.06</v>
      </c>
      <c r="H17" s="489">
        <v>1.06</v>
      </c>
      <c r="I17" s="490">
        <f aca="true" t="shared" si="1" ref="I17:N17">58/(1-76.5/100)/1000*I16</f>
        <v>0.7157446808510639</v>
      </c>
      <c r="J17" s="490">
        <f t="shared" si="1"/>
        <v>0.7157446808510639</v>
      </c>
      <c r="K17" s="490">
        <f t="shared" si="1"/>
        <v>0.7157446808510639</v>
      </c>
      <c r="L17" s="490">
        <f t="shared" si="1"/>
        <v>0.7157446808510639</v>
      </c>
      <c r="M17" s="490">
        <f t="shared" si="1"/>
        <v>0.7157446808510639</v>
      </c>
      <c r="N17" s="490">
        <f t="shared" si="1"/>
        <v>0.7157446808510639</v>
      </c>
      <c r="O17" s="491"/>
      <c r="P17" s="492">
        <f>1.1/0.78</f>
        <v>1.4102564102564104</v>
      </c>
      <c r="Q17" s="493">
        <f>P17</f>
        <v>1.4102564102564104</v>
      </c>
      <c r="R17" s="493">
        <f>P17</f>
        <v>1.4102564102564104</v>
      </c>
      <c r="S17" s="493">
        <f>P17</f>
        <v>1.4102564102564104</v>
      </c>
      <c r="T17" s="493">
        <f>P17</f>
        <v>1.4102564102564104</v>
      </c>
      <c r="U17" s="494">
        <f>P17</f>
        <v>1.4102564102564104</v>
      </c>
      <c r="V17" s="495">
        <v>1.66</v>
      </c>
      <c r="W17" s="495">
        <v>1.66</v>
      </c>
      <c r="X17" s="495">
        <v>1.66</v>
      </c>
      <c r="Y17" s="495">
        <v>1.66</v>
      </c>
      <c r="Z17" s="495">
        <v>1.66</v>
      </c>
      <c r="AA17" s="496">
        <v>1.66</v>
      </c>
      <c r="AB17" s="497">
        <v>2.21</v>
      </c>
      <c r="AC17" s="498">
        <v>2.21</v>
      </c>
      <c r="AD17" s="498">
        <v>2.21</v>
      </c>
      <c r="AE17" s="498">
        <v>2.21</v>
      </c>
      <c r="AF17" s="498">
        <v>2.21</v>
      </c>
      <c r="AG17" s="499">
        <v>2.21</v>
      </c>
      <c r="AH17" s="500" t="s">
        <v>146</v>
      </c>
      <c r="AI17" s="440"/>
      <c r="AJ17" s="501"/>
    </row>
    <row r="18" spans="1:35" s="441" customFormat="1" ht="13.5" thickBot="1">
      <c r="A18" s="502" t="s">
        <v>72</v>
      </c>
      <c r="B18" s="804" t="s">
        <v>138</v>
      </c>
      <c r="C18" s="503">
        <v>16</v>
      </c>
      <c r="D18" s="504">
        <v>16</v>
      </c>
      <c r="E18" s="504">
        <v>16</v>
      </c>
      <c r="F18" s="504">
        <v>16</v>
      </c>
      <c r="G18" s="504">
        <v>16</v>
      </c>
      <c r="H18" s="505">
        <v>16</v>
      </c>
      <c r="I18" s="506">
        <v>16.3</v>
      </c>
      <c r="J18" s="507">
        <v>16.3</v>
      </c>
      <c r="K18" s="507">
        <v>16.3</v>
      </c>
      <c r="L18" s="507">
        <v>16.3</v>
      </c>
      <c r="M18" s="507">
        <v>16.3</v>
      </c>
      <c r="N18" s="507">
        <v>16.3</v>
      </c>
      <c r="O18" s="508"/>
      <c r="P18" s="509">
        <v>16</v>
      </c>
      <c r="Q18" s="510">
        <v>16</v>
      </c>
      <c r="R18" s="510">
        <v>16</v>
      </c>
      <c r="S18" s="510">
        <v>16</v>
      </c>
      <c r="T18" s="510">
        <v>16</v>
      </c>
      <c r="U18" s="511">
        <v>16</v>
      </c>
      <c r="V18" s="512">
        <v>19</v>
      </c>
      <c r="W18" s="513">
        <v>19</v>
      </c>
      <c r="X18" s="513">
        <v>19</v>
      </c>
      <c r="Y18" s="513">
        <v>19</v>
      </c>
      <c r="Z18" s="513">
        <v>19</v>
      </c>
      <c r="AA18" s="514">
        <v>19</v>
      </c>
      <c r="AB18" s="515">
        <v>19</v>
      </c>
      <c r="AC18" s="516">
        <v>19</v>
      </c>
      <c r="AD18" s="516">
        <v>19</v>
      </c>
      <c r="AE18" s="516">
        <v>19</v>
      </c>
      <c r="AF18" s="516">
        <v>19</v>
      </c>
      <c r="AG18" s="517">
        <v>19</v>
      </c>
      <c r="AH18" s="518" t="s">
        <v>144</v>
      </c>
      <c r="AI18" s="440"/>
    </row>
    <row r="19" spans="1:113" s="245" customFormat="1" ht="13.5" thickBot="1">
      <c r="A19" s="691"/>
      <c r="B19" s="802"/>
      <c r="C19" s="644"/>
      <c r="D19" s="645"/>
      <c r="E19" s="645"/>
      <c r="F19" s="645"/>
      <c r="G19" s="645"/>
      <c r="H19" s="646"/>
      <c r="I19" s="647"/>
      <c r="J19" s="648"/>
      <c r="K19" s="648"/>
      <c r="L19" s="648"/>
      <c r="M19" s="648"/>
      <c r="N19" s="648"/>
      <c r="O19" s="649"/>
      <c r="P19" s="650"/>
      <c r="Q19" s="651"/>
      <c r="R19" s="651"/>
      <c r="S19" s="651"/>
      <c r="T19" s="651"/>
      <c r="U19" s="652"/>
      <c r="V19" s="653"/>
      <c r="W19" s="692"/>
      <c r="X19" s="692"/>
      <c r="Y19" s="692"/>
      <c r="Z19" s="692"/>
      <c r="AA19" s="693"/>
      <c r="AB19" s="694"/>
      <c r="AC19" s="695"/>
      <c r="AD19" s="695"/>
      <c r="AE19" s="695"/>
      <c r="AF19" s="656"/>
      <c r="AG19" s="657"/>
      <c r="AH19" s="658"/>
      <c r="AI19" s="440"/>
      <c r="AJ19" s="441"/>
      <c r="AK19" s="441"/>
      <c r="AL19" s="441"/>
      <c r="AM19" s="441"/>
      <c r="AN19" s="441"/>
      <c r="AO19" s="441"/>
      <c r="AP19" s="441"/>
      <c r="AQ19" s="441"/>
      <c r="AR19" s="441"/>
      <c r="AS19" s="441"/>
      <c r="AT19" s="441"/>
      <c r="AU19" s="441"/>
      <c r="AV19" s="441"/>
      <c r="AW19" s="441"/>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1"/>
      <c r="DF19" s="441"/>
      <c r="DG19" s="441"/>
      <c r="DH19" s="441"/>
      <c r="DI19" s="441"/>
    </row>
    <row r="20" spans="1:113" s="245" customFormat="1" ht="12.75">
      <c r="A20" s="696" t="s">
        <v>59</v>
      </c>
      <c r="B20" s="805"/>
      <c r="C20" s="660"/>
      <c r="D20" s="661"/>
      <c r="E20" s="661"/>
      <c r="F20" s="661"/>
      <c r="G20" s="661"/>
      <c r="H20" s="662"/>
      <c r="I20" s="663"/>
      <c r="J20" s="664"/>
      <c r="K20" s="664"/>
      <c r="L20" s="664"/>
      <c r="M20" s="664"/>
      <c r="N20" s="664"/>
      <c r="O20" s="665"/>
      <c r="P20" s="666"/>
      <c r="Q20" s="667"/>
      <c r="R20" s="667"/>
      <c r="S20" s="667"/>
      <c r="T20" s="667"/>
      <c r="U20" s="668"/>
      <c r="V20" s="669"/>
      <c r="W20" s="670"/>
      <c r="X20" s="670"/>
      <c r="Y20" s="670"/>
      <c r="Z20" s="670"/>
      <c r="AA20" s="671"/>
      <c r="AB20" s="672"/>
      <c r="AC20" s="673"/>
      <c r="AD20" s="673"/>
      <c r="AE20" s="673"/>
      <c r="AF20" s="673"/>
      <c r="AG20" s="789"/>
      <c r="AH20" s="714"/>
      <c r="AI20" s="440"/>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1"/>
      <c r="BI20" s="441"/>
      <c r="BJ20" s="441"/>
      <c r="BK20" s="441"/>
      <c r="BL20" s="441"/>
      <c r="BM20" s="441"/>
      <c r="BN20" s="441"/>
      <c r="BO20" s="441"/>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41"/>
      <c r="CL20" s="441"/>
      <c r="CM20" s="441"/>
      <c r="CN20" s="441"/>
      <c r="CO20" s="441"/>
      <c r="CP20" s="441"/>
      <c r="CQ20" s="441"/>
      <c r="CR20" s="441"/>
      <c r="CS20" s="441"/>
      <c r="CT20" s="441"/>
      <c r="CU20" s="441"/>
      <c r="CV20" s="441"/>
      <c r="CW20" s="441"/>
      <c r="CX20" s="441"/>
      <c r="CY20" s="441"/>
      <c r="CZ20" s="441"/>
      <c r="DA20" s="441"/>
      <c r="DB20" s="441"/>
      <c r="DC20" s="441"/>
      <c r="DD20" s="441"/>
      <c r="DE20" s="441"/>
      <c r="DF20" s="441"/>
      <c r="DG20" s="441"/>
      <c r="DH20" s="441"/>
      <c r="DI20" s="441"/>
    </row>
    <row r="21" spans="1:113" s="245" customFormat="1" ht="14.25" customHeight="1">
      <c r="A21" s="423" t="s">
        <v>50</v>
      </c>
      <c r="B21" s="801" t="s">
        <v>4</v>
      </c>
      <c r="C21" s="424">
        <v>91.3</v>
      </c>
      <c r="D21" s="425">
        <v>91.3</v>
      </c>
      <c r="E21" s="425">
        <v>91.3</v>
      </c>
      <c r="F21" s="425">
        <v>91.3</v>
      </c>
      <c r="G21" s="425">
        <v>91.3</v>
      </c>
      <c r="H21" s="426">
        <v>91.3</v>
      </c>
      <c r="I21" s="427">
        <v>147.18</v>
      </c>
      <c r="J21" s="428">
        <v>147.18</v>
      </c>
      <c r="K21" s="428">
        <v>147.18</v>
      </c>
      <c r="L21" s="428">
        <v>147.18</v>
      </c>
      <c r="M21" s="428">
        <v>147.18</v>
      </c>
      <c r="N21" s="428">
        <v>147.18</v>
      </c>
      <c r="O21" s="429">
        <v>78.84</v>
      </c>
      <c r="P21" s="430">
        <v>78.84</v>
      </c>
      <c r="Q21" s="431">
        <v>78.84</v>
      </c>
      <c r="R21" s="431">
        <v>78.84</v>
      </c>
      <c r="S21" s="431">
        <v>78.84</v>
      </c>
      <c r="T21" s="431">
        <v>78.84</v>
      </c>
      <c r="U21" s="432">
        <v>78.84</v>
      </c>
      <c r="V21" s="433">
        <v>83.16</v>
      </c>
      <c r="W21" s="434">
        <v>83.16</v>
      </c>
      <c r="X21" s="434">
        <v>83.16</v>
      </c>
      <c r="Y21" s="434">
        <v>83.16</v>
      </c>
      <c r="Z21" s="434">
        <v>83.16</v>
      </c>
      <c r="AA21" s="435">
        <v>83.16</v>
      </c>
      <c r="AB21" s="436">
        <v>83.16</v>
      </c>
      <c r="AC21" s="437">
        <v>83.16</v>
      </c>
      <c r="AD21" s="437">
        <v>83.16</v>
      </c>
      <c r="AE21" s="437">
        <v>83.16</v>
      </c>
      <c r="AF21" s="437">
        <v>83.16</v>
      </c>
      <c r="AG21" s="790">
        <v>83.16</v>
      </c>
      <c r="AH21" s="439" t="s">
        <v>124</v>
      </c>
      <c r="AI21" s="698"/>
      <c r="AJ21" s="441"/>
      <c r="AK21" s="441"/>
      <c r="AL21" s="441"/>
      <c r="AM21" s="441"/>
      <c r="AN21" s="441"/>
      <c r="AO21" s="441"/>
      <c r="AP21" s="441"/>
      <c r="AQ21" s="441"/>
      <c r="AR21" s="441"/>
      <c r="AS21" s="441"/>
      <c r="AT21" s="441"/>
      <c r="AU21" s="441"/>
      <c r="AV21" s="441"/>
      <c r="AW21" s="441"/>
      <c r="AX21" s="441"/>
      <c r="AY21" s="441"/>
      <c r="AZ21" s="441"/>
      <c r="BA21" s="441"/>
      <c r="BB21" s="441"/>
      <c r="BC21" s="441"/>
      <c r="BD21" s="441"/>
      <c r="BE21" s="441"/>
      <c r="BF21" s="441"/>
      <c r="BG21" s="441"/>
      <c r="BH21" s="441"/>
      <c r="BI21" s="441"/>
      <c r="BJ21" s="441"/>
      <c r="BK21" s="441"/>
      <c r="BL21" s="441"/>
      <c r="BM21" s="441"/>
      <c r="BN21" s="441"/>
      <c r="BO21" s="441"/>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41"/>
      <c r="CL21" s="441"/>
      <c r="CM21" s="441"/>
      <c r="CN21" s="441"/>
      <c r="CO21" s="441"/>
      <c r="CP21" s="441"/>
      <c r="CQ21" s="441"/>
      <c r="CR21" s="441"/>
      <c r="CS21" s="441"/>
      <c r="CT21" s="441"/>
      <c r="CU21" s="441"/>
      <c r="CV21" s="441"/>
      <c r="CW21" s="441"/>
      <c r="CX21" s="441"/>
      <c r="CY21" s="441"/>
      <c r="CZ21" s="441"/>
      <c r="DA21" s="441"/>
      <c r="DB21" s="441"/>
      <c r="DC21" s="441"/>
      <c r="DD21" s="441"/>
      <c r="DE21" s="441"/>
      <c r="DF21" s="441"/>
      <c r="DG21" s="441"/>
      <c r="DH21" s="441"/>
      <c r="DI21" s="441"/>
    </row>
    <row r="22" spans="1:113" s="245" customFormat="1" ht="15" customHeight="1">
      <c r="A22" s="423" t="s">
        <v>22</v>
      </c>
      <c r="B22" s="801" t="s">
        <v>97</v>
      </c>
      <c r="C22" s="699">
        <v>0.83</v>
      </c>
      <c r="D22" s="700">
        <v>0.83</v>
      </c>
      <c r="E22" s="700">
        <v>0.83</v>
      </c>
      <c r="F22" s="700">
        <v>0.83</v>
      </c>
      <c r="G22" s="700">
        <v>0.83</v>
      </c>
      <c r="H22" s="701">
        <v>0.83</v>
      </c>
      <c r="I22" s="490">
        <v>0.83</v>
      </c>
      <c r="J22" s="702">
        <v>0.83</v>
      </c>
      <c r="K22" s="702">
        <v>0.83</v>
      </c>
      <c r="L22" s="702">
        <v>0.83</v>
      </c>
      <c r="M22" s="702">
        <v>0.83</v>
      </c>
      <c r="N22" s="702">
        <v>0.83</v>
      </c>
      <c r="O22" s="703">
        <v>0.83</v>
      </c>
      <c r="P22" s="492">
        <v>0.83</v>
      </c>
      <c r="Q22" s="493">
        <v>0.83</v>
      </c>
      <c r="R22" s="493">
        <v>0.83</v>
      </c>
      <c r="S22" s="493">
        <v>0.83</v>
      </c>
      <c r="T22" s="493">
        <v>0.83</v>
      </c>
      <c r="U22" s="494">
        <v>0.83</v>
      </c>
      <c r="V22" s="495">
        <v>0.83</v>
      </c>
      <c r="W22" s="704">
        <v>0.83</v>
      </c>
      <c r="X22" s="704">
        <v>0.83</v>
      </c>
      <c r="Y22" s="704">
        <v>0.83</v>
      </c>
      <c r="Z22" s="704">
        <v>0.83</v>
      </c>
      <c r="AA22" s="705">
        <v>0.83</v>
      </c>
      <c r="AB22" s="497">
        <v>0.83</v>
      </c>
      <c r="AC22" s="498">
        <v>0.83</v>
      </c>
      <c r="AD22" s="498">
        <v>0.83</v>
      </c>
      <c r="AE22" s="498">
        <v>0.83</v>
      </c>
      <c r="AF22" s="498">
        <v>0.83</v>
      </c>
      <c r="AG22" s="791">
        <v>0.83</v>
      </c>
      <c r="AH22" s="793" t="s">
        <v>129</v>
      </c>
      <c r="AI22" s="440"/>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441"/>
      <c r="CN22" s="441"/>
      <c r="CO22" s="441"/>
      <c r="CP22" s="441"/>
      <c r="CQ22" s="441"/>
      <c r="CR22" s="441"/>
      <c r="CS22" s="441"/>
      <c r="CT22" s="441"/>
      <c r="CU22" s="441"/>
      <c r="CV22" s="441"/>
      <c r="CW22" s="441"/>
      <c r="CX22" s="441"/>
      <c r="CY22" s="441"/>
      <c r="CZ22" s="441"/>
      <c r="DA22" s="441"/>
      <c r="DB22" s="441"/>
      <c r="DC22" s="441"/>
      <c r="DD22" s="441"/>
      <c r="DE22" s="441"/>
      <c r="DF22" s="441"/>
      <c r="DG22" s="441"/>
      <c r="DH22" s="441"/>
      <c r="DI22" s="441"/>
    </row>
    <row r="23" spans="1:113" s="245" customFormat="1" ht="12.75">
      <c r="A23" s="423" t="s">
        <v>23</v>
      </c>
      <c r="B23" s="801" t="s">
        <v>78</v>
      </c>
      <c r="C23" s="424">
        <v>43</v>
      </c>
      <c r="D23" s="425">
        <v>43</v>
      </c>
      <c r="E23" s="425">
        <v>43</v>
      </c>
      <c r="F23" s="425">
        <v>43</v>
      </c>
      <c r="G23" s="425">
        <v>43</v>
      </c>
      <c r="H23" s="426">
        <v>43</v>
      </c>
      <c r="I23" s="427">
        <v>43</v>
      </c>
      <c r="J23" s="428">
        <v>43</v>
      </c>
      <c r="K23" s="428">
        <v>43</v>
      </c>
      <c r="L23" s="428">
        <v>43</v>
      </c>
      <c r="M23" s="428">
        <v>43</v>
      </c>
      <c r="N23" s="428">
        <v>43</v>
      </c>
      <c r="O23" s="429">
        <v>43</v>
      </c>
      <c r="P23" s="430">
        <v>43</v>
      </c>
      <c r="Q23" s="431">
        <v>43</v>
      </c>
      <c r="R23" s="431">
        <v>43</v>
      </c>
      <c r="S23" s="431">
        <v>43</v>
      </c>
      <c r="T23" s="431">
        <v>43</v>
      </c>
      <c r="U23" s="432">
        <v>43</v>
      </c>
      <c r="V23" s="433">
        <v>43</v>
      </c>
      <c r="W23" s="434">
        <v>43</v>
      </c>
      <c r="X23" s="434">
        <v>43</v>
      </c>
      <c r="Y23" s="434">
        <v>43</v>
      </c>
      <c r="Z23" s="434">
        <v>43</v>
      </c>
      <c r="AA23" s="435">
        <v>43</v>
      </c>
      <c r="AB23" s="436">
        <v>43</v>
      </c>
      <c r="AC23" s="437">
        <v>43</v>
      </c>
      <c r="AD23" s="437">
        <v>43</v>
      </c>
      <c r="AE23" s="437">
        <v>43</v>
      </c>
      <c r="AF23" s="437">
        <v>43</v>
      </c>
      <c r="AG23" s="790">
        <v>43</v>
      </c>
      <c r="AH23" s="439" t="s">
        <v>75</v>
      </c>
      <c r="AI23" s="440"/>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1"/>
      <c r="BN23" s="441"/>
      <c r="BO23" s="441"/>
      <c r="BP23" s="441"/>
      <c r="BQ23" s="441"/>
      <c r="BR23" s="441"/>
      <c r="BS23" s="441"/>
      <c r="BT23" s="441"/>
      <c r="BU23" s="441"/>
      <c r="BV23" s="441"/>
      <c r="BW23" s="441"/>
      <c r="BX23" s="441"/>
      <c r="BY23" s="441"/>
      <c r="BZ23" s="441"/>
      <c r="CA23" s="441"/>
      <c r="CB23" s="441"/>
      <c r="CC23" s="441"/>
      <c r="CD23" s="441"/>
      <c r="CE23" s="441"/>
      <c r="CF23" s="441"/>
      <c r="CG23" s="441"/>
      <c r="CH23" s="441"/>
      <c r="CI23" s="441"/>
      <c r="CJ23" s="441"/>
      <c r="CK23" s="441"/>
      <c r="CL23" s="441"/>
      <c r="CM23" s="441"/>
      <c r="CN23" s="441"/>
      <c r="CO23" s="441"/>
      <c r="CP23" s="441"/>
      <c r="CQ23" s="441"/>
      <c r="CR23" s="441"/>
      <c r="CS23" s="441"/>
      <c r="CT23" s="441"/>
      <c r="CU23" s="441"/>
      <c r="CV23" s="441"/>
      <c r="CW23" s="441"/>
      <c r="CX23" s="441"/>
      <c r="CY23" s="441"/>
      <c r="CZ23" s="441"/>
      <c r="DA23" s="441"/>
      <c r="DB23" s="441"/>
      <c r="DC23" s="441"/>
      <c r="DD23" s="441"/>
      <c r="DE23" s="441"/>
      <c r="DF23" s="441"/>
      <c r="DG23" s="441"/>
      <c r="DH23" s="441"/>
      <c r="DI23" s="441"/>
    </row>
    <row r="24" spans="1:113" s="245" customFormat="1" ht="12.75">
      <c r="A24" s="423" t="s">
        <v>24</v>
      </c>
      <c r="B24" s="801" t="s">
        <v>79</v>
      </c>
      <c r="C24" s="424">
        <v>73.33</v>
      </c>
      <c r="D24" s="425">
        <v>73.33</v>
      </c>
      <c r="E24" s="425">
        <v>73.33</v>
      </c>
      <c r="F24" s="425">
        <v>73.33</v>
      </c>
      <c r="G24" s="425">
        <v>73.33</v>
      </c>
      <c r="H24" s="426">
        <v>73.33</v>
      </c>
      <c r="I24" s="427">
        <v>73.33</v>
      </c>
      <c r="J24" s="428">
        <v>73.33</v>
      </c>
      <c r="K24" s="428">
        <v>73.33</v>
      </c>
      <c r="L24" s="428">
        <v>73.33</v>
      </c>
      <c r="M24" s="428">
        <v>73.33</v>
      </c>
      <c r="N24" s="428">
        <v>73.33</v>
      </c>
      <c r="O24" s="429">
        <v>87.5</v>
      </c>
      <c r="P24" s="430">
        <v>73.33</v>
      </c>
      <c r="Q24" s="431">
        <v>73.33</v>
      </c>
      <c r="R24" s="431">
        <v>73.33</v>
      </c>
      <c r="S24" s="431">
        <v>73.33</v>
      </c>
      <c r="T24" s="431">
        <v>73.33</v>
      </c>
      <c r="U24" s="432">
        <v>73.33</v>
      </c>
      <c r="V24" s="433">
        <v>73.33</v>
      </c>
      <c r="W24" s="434">
        <v>73.33</v>
      </c>
      <c r="X24" s="434">
        <v>73.33</v>
      </c>
      <c r="Y24" s="434">
        <v>73.33</v>
      </c>
      <c r="Z24" s="434">
        <v>73.33</v>
      </c>
      <c r="AA24" s="435">
        <v>73.33</v>
      </c>
      <c r="AB24" s="436">
        <v>73.33</v>
      </c>
      <c r="AC24" s="437">
        <v>73.33</v>
      </c>
      <c r="AD24" s="437">
        <v>73.33</v>
      </c>
      <c r="AE24" s="437">
        <v>73.33</v>
      </c>
      <c r="AF24" s="437">
        <v>73.33</v>
      </c>
      <c r="AG24" s="790">
        <v>73.33</v>
      </c>
      <c r="AH24" s="439" t="s">
        <v>137</v>
      </c>
      <c r="AI24" s="440"/>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1"/>
      <c r="BN24" s="441"/>
      <c r="BO24" s="441"/>
      <c r="BP24" s="441"/>
      <c r="BQ24" s="441"/>
      <c r="BR24" s="441"/>
      <c r="BS24" s="441"/>
      <c r="BT24" s="441"/>
      <c r="BU24" s="441"/>
      <c r="BV24" s="441"/>
      <c r="BW24" s="441"/>
      <c r="BX24" s="441"/>
      <c r="BY24" s="441"/>
      <c r="BZ24" s="441"/>
      <c r="CA24" s="441"/>
      <c r="CB24" s="441"/>
      <c r="CC24" s="441"/>
      <c r="CD24" s="441"/>
      <c r="CE24" s="441"/>
      <c r="CF24" s="441"/>
      <c r="CG24" s="441"/>
      <c r="CH24" s="441"/>
      <c r="CI24" s="441"/>
      <c r="CJ24" s="441"/>
      <c r="CK24" s="441"/>
      <c r="CL24" s="441"/>
      <c r="CM24" s="441"/>
      <c r="CN24" s="441"/>
      <c r="CO24" s="441"/>
      <c r="CP24" s="441"/>
      <c r="CQ24" s="441"/>
      <c r="CR24" s="441"/>
      <c r="CS24" s="441"/>
      <c r="CT24" s="441"/>
      <c r="CU24" s="441"/>
      <c r="CV24" s="441"/>
      <c r="CW24" s="441"/>
      <c r="CX24" s="441"/>
      <c r="CY24" s="441"/>
      <c r="CZ24" s="441"/>
      <c r="DA24" s="441"/>
      <c r="DB24" s="441"/>
      <c r="DC24" s="441"/>
      <c r="DD24" s="441"/>
      <c r="DE24" s="441"/>
      <c r="DF24" s="441"/>
      <c r="DG24" s="441"/>
      <c r="DH24" s="441"/>
      <c r="DI24" s="441"/>
    </row>
    <row r="25" spans="1:113" s="245" customFormat="1" ht="13.5" thickBot="1">
      <c r="A25" s="502" t="s">
        <v>25</v>
      </c>
      <c r="B25" s="804" t="s">
        <v>80</v>
      </c>
      <c r="C25" s="519">
        <v>1.16</v>
      </c>
      <c r="D25" s="520">
        <v>1.16</v>
      </c>
      <c r="E25" s="520">
        <v>1.16</v>
      </c>
      <c r="F25" s="520">
        <v>1.16</v>
      </c>
      <c r="G25" s="520">
        <v>1.16</v>
      </c>
      <c r="H25" s="521">
        <v>1.16</v>
      </c>
      <c r="I25" s="522">
        <v>1.16</v>
      </c>
      <c r="J25" s="523">
        <v>1.16</v>
      </c>
      <c r="K25" s="523">
        <v>1.16</v>
      </c>
      <c r="L25" s="523">
        <v>1.16</v>
      </c>
      <c r="M25" s="523">
        <v>1.16</v>
      </c>
      <c r="N25" s="523">
        <v>1.16</v>
      </c>
      <c r="O25" s="524">
        <v>1.16</v>
      </c>
      <c r="P25" s="525">
        <v>1.16</v>
      </c>
      <c r="Q25" s="526">
        <v>1.16</v>
      </c>
      <c r="R25" s="526">
        <v>1.16</v>
      </c>
      <c r="S25" s="526">
        <v>1.16</v>
      </c>
      <c r="T25" s="526">
        <v>1.16</v>
      </c>
      <c r="U25" s="527">
        <v>1.16</v>
      </c>
      <c r="V25" s="528">
        <v>1.16</v>
      </c>
      <c r="W25" s="529">
        <v>1.16</v>
      </c>
      <c r="X25" s="529">
        <v>1.16</v>
      </c>
      <c r="Y25" s="529">
        <v>1.16</v>
      </c>
      <c r="Z25" s="529">
        <v>1.16</v>
      </c>
      <c r="AA25" s="530">
        <v>1.16</v>
      </c>
      <c r="AB25" s="531">
        <v>1.16</v>
      </c>
      <c r="AC25" s="532">
        <v>1.16</v>
      </c>
      <c r="AD25" s="532">
        <v>1.16</v>
      </c>
      <c r="AE25" s="532">
        <v>1.16</v>
      </c>
      <c r="AF25" s="532">
        <v>1.16</v>
      </c>
      <c r="AG25" s="792">
        <v>1.16</v>
      </c>
      <c r="AH25" s="439" t="s">
        <v>162</v>
      </c>
      <c r="AI25" s="440"/>
      <c r="AJ25" s="441"/>
      <c r="AK25" s="441"/>
      <c r="AL25" s="441"/>
      <c r="AM25" s="441"/>
      <c r="AN25" s="441"/>
      <c r="AO25" s="441"/>
      <c r="AP25" s="441"/>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1"/>
      <c r="BV25" s="441"/>
      <c r="BW25" s="441"/>
      <c r="BX25" s="441"/>
      <c r="BY25" s="441"/>
      <c r="BZ25" s="441"/>
      <c r="CA25" s="441"/>
      <c r="CB25" s="441"/>
      <c r="CC25" s="441"/>
      <c r="CD25" s="441"/>
      <c r="CE25" s="441"/>
      <c r="CF25" s="441"/>
      <c r="CG25" s="441"/>
      <c r="CH25" s="441"/>
      <c r="CI25" s="441"/>
      <c r="CJ25" s="441"/>
      <c r="CK25" s="441"/>
      <c r="CL25" s="441"/>
      <c r="CM25" s="441"/>
      <c r="CN25" s="441"/>
      <c r="CO25" s="441"/>
      <c r="CP25" s="441"/>
      <c r="CQ25" s="441"/>
      <c r="CR25" s="441"/>
      <c r="CS25" s="441"/>
      <c r="CT25" s="441"/>
      <c r="CU25" s="441"/>
      <c r="CV25" s="441"/>
      <c r="CW25" s="441"/>
      <c r="CX25" s="441"/>
      <c r="CY25" s="441"/>
      <c r="CZ25" s="441"/>
      <c r="DA25" s="441"/>
      <c r="DB25" s="441"/>
      <c r="DC25" s="441"/>
      <c r="DD25" s="441"/>
      <c r="DE25" s="441"/>
      <c r="DF25" s="441"/>
      <c r="DG25" s="441"/>
      <c r="DH25" s="441"/>
      <c r="DI25" s="441"/>
    </row>
    <row r="26" spans="1:113" s="245" customFormat="1" ht="13.5" thickBot="1">
      <c r="A26" s="691"/>
      <c r="B26" s="802"/>
      <c r="C26" s="706"/>
      <c r="D26" s="707"/>
      <c r="E26" s="707"/>
      <c r="F26" s="707"/>
      <c r="G26" s="707"/>
      <c r="H26" s="708"/>
      <c r="I26" s="647"/>
      <c r="J26" s="648"/>
      <c r="K26" s="648"/>
      <c r="L26" s="648"/>
      <c r="M26" s="648"/>
      <c r="N26" s="648"/>
      <c r="O26" s="649"/>
      <c r="P26" s="650"/>
      <c r="Q26" s="651"/>
      <c r="R26" s="651"/>
      <c r="S26" s="651"/>
      <c r="T26" s="651"/>
      <c r="U26" s="652"/>
      <c r="V26" s="653"/>
      <c r="W26" s="654"/>
      <c r="X26" s="654"/>
      <c r="Y26" s="654"/>
      <c r="Z26" s="654"/>
      <c r="AA26" s="654"/>
      <c r="AB26" s="694"/>
      <c r="AC26" s="695"/>
      <c r="AD26" s="695"/>
      <c r="AE26" s="695"/>
      <c r="AF26" s="695"/>
      <c r="AG26" s="709"/>
      <c r="AH26" s="710"/>
      <c r="AI26" s="440"/>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41"/>
      <c r="CJ26" s="441"/>
      <c r="CK26" s="441"/>
      <c r="CL26" s="441"/>
      <c r="CM26" s="441"/>
      <c r="CN26" s="441"/>
      <c r="CO26" s="441"/>
      <c r="CP26" s="441"/>
      <c r="CQ26" s="441"/>
      <c r="CR26" s="441"/>
      <c r="CS26" s="441"/>
      <c r="CT26" s="441"/>
      <c r="CU26" s="441"/>
      <c r="CV26" s="441"/>
      <c r="CW26" s="441"/>
      <c r="CX26" s="441"/>
      <c r="CY26" s="441"/>
      <c r="CZ26" s="441"/>
      <c r="DA26" s="441"/>
      <c r="DB26" s="441"/>
      <c r="DC26" s="441"/>
      <c r="DD26" s="441"/>
      <c r="DE26" s="441"/>
      <c r="DF26" s="441"/>
      <c r="DG26" s="441"/>
      <c r="DH26" s="441"/>
      <c r="DI26" s="441"/>
    </row>
    <row r="27" spans="1:113" s="245" customFormat="1" ht="12.75">
      <c r="A27" s="696" t="s">
        <v>60</v>
      </c>
      <c r="B27" s="805"/>
      <c r="C27" s="711"/>
      <c r="D27" s="712"/>
      <c r="E27" s="712"/>
      <c r="F27" s="712"/>
      <c r="G27" s="712"/>
      <c r="H27" s="713"/>
      <c r="I27" s="663"/>
      <c r="J27" s="664"/>
      <c r="K27" s="664"/>
      <c r="L27" s="664"/>
      <c r="M27" s="664"/>
      <c r="N27" s="664"/>
      <c r="O27" s="665"/>
      <c r="P27" s="666"/>
      <c r="Q27" s="667"/>
      <c r="R27" s="667"/>
      <c r="S27" s="667"/>
      <c r="T27" s="667"/>
      <c r="U27" s="668"/>
      <c r="V27" s="669"/>
      <c r="W27" s="670"/>
      <c r="X27" s="670"/>
      <c r="Y27" s="670"/>
      <c r="Z27" s="670"/>
      <c r="AA27" s="671"/>
      <c r="AB27" s="672"/>
      <c r="AC27" s="673"/>
      <c r="AD27" s="673"/>
      <c r="AE27" s="673"/>
      <c r="AF27" s="673"/>
      <c r="AG27" s="674"/>
      <c r="AH27" s="714"/>
      <c r="AI27" s="440"/>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1"/>
      <c r="BK27" s="441"/>
      <c r="BL27" s="441"/>
      <c r="BM27" s="44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41"/>
      <c r="CJ27" s="441"/>
      <c r="CK27" s="441"/>
      <c r="CL27" s="441"/>
      <c r="CM27" s="441"/>
      <c r="CN27" s="441"/>
      <c r="CO27" s="441"/>
      <c r="CP27" s="441"/>
      <c r="CQ27" s="441"/>
      <c r="CR27" s="441"/>
      <c r="CS27" s="441"/>
      <c r="CT27" s="441"/>
      <c r="CU27" s="441"/>
      <c r="CV27" s="441"/>
      <c r="CW27" s="441"/>
      <c r="CX27" s="441"/>
      <c r="CY27" s="441"/>
      <c r="CZ27" s="441"/>
      <c r="DA27" s="441"/>
      <c r="DB27" s="441"/>
      <c r="DC27" s="441"/>
      <c r="DD27" s="441"/>
      <c r="DE27" s="441"/>
      <c r="DF27" s="441"/>
      <c r="DG27" s="441"/>
      <c r="DH27" s="441"/>
      <c r="DI27" s="441"/>
    </row>
    <row r="28" spans="1:113" s="245" customFormat="1" ht="12.75">
      <c r="A28" s="423" t="s">
        <v>51</v>
      </c>
      <c r="B28" s="801" t="s">
        <v>43</v>
      </c>
      <c r="C28" s="424">
        <v>117</v>
      </c>
      <c r="D28" s="425">
        <v>69.42</v>
      </c>
      <c r="E28" s="425">
        <v>121.62</v>
      </c>
      <c r="F28" s="425">
        <v>127.55</v>
      </c>
      <c r="G28" s="425">
        <v>119.52</v>
      </c>
      <c r="H28" s="426">
        <v>109.91</v>
      </c>
      <c r="I28" s="676">
        <v>74</v>
      </c>
      <c r="J28" s="677">
        <v>26.05</v>
      </c>
      <c r="K28" s="677">
        <v>64.89</v>
      </c>
      <c r="L28" s="677">
        <v>71.51</v>
      </c>
      <c r="M28" s="677">
        <v>82.04</v>
      </c>
      <c r="N28" s="677">
        <v>69.96</v>
      </c>
      <c r="O28" s="688">
        <v>60</v>
      </c>
      <c r="P28" s="678">
        <v>32</v>
      </c>
      <c r="Q28" s="679">
        <v>19.84</v>
      </c>
      <c r="R28" s="679">
        <v>40.51</v>
      </c>
      <c r="S28" s="679">
        <v>42</v>
      </c>
      <c r="T28" s="679">
        <v>33.63</v>
      </c>
      <c r="U28" s="680">
        <v>29.5</v>
      </c>
      <c r="V28" s="681">
        <v>88.8</v>
      </c>
      <c r="W28" s="682">
        <v>88.8</v>
      </c>
      <c r="X28" s="682">
        <v>88.8</v>
      </c>
      <c r="Y28" s="682">
        <v>88.8</v>
      </c>
      <c r="Z28" s="682">
        <v>88.8</v>
      </c>
      <c r="AA28" s="683">
        <v>88.8</v>
      </c>
      <c r="AB28" s="684">
        <v>88.8</v>
      </c>
      <c r="AC28" s="685">
        <v>88.8</v>
      </c>
      <c r="AD28" s="437">
        <v>88.8</v>
      </c>
      <c r="AE28" s="437">
        <v>88.8</v>
      </c>
      <c r="AF28" s="437">
        <v>88.8</v>
      </c>
      <c r="AG28" s="686">
        <v>88.8</v>
      </c>
      <c r="AH28" s="439" t="s">
        <v>82</v>
      </c>
      <c r="AI28" s="440"/>
      <c r="AJ28" s="441"/>
      <c r="AK28" s="441"/>
      <c r="AL28" s="441"/>
      <c r="AM28" s="441"/>
      <c r="AN28" s="441"/>
      <c r="AO28" s="441"/>
      <c r="AP28" s="441"/>
      <c r="AQ28" s="441"/>
      <c r="AR28" s="441"/>
      <c r="AS28" s="441"/>
      <c r="AT28" s="441"/>
      <c r="AU28" s="441"/>
      <c r="AV28" s="441"/>
      <c r="AW28" s="441"/>
      <c r="AX28" s="441"/>
      <c r="AY28" s="441"/>
      <c r="AZ28" s="441"/>
      <c r="BA28" s="441"/>
      <c r="BB28" s="441"/>
      <c r="BC28" s="441"/>
      <c r="BD28" s="441"/>
      <c r="BE28" s="441"/>
      <c r="BF28" s="441"/>
      <c r="BG28" s="441"/>
      <c r="BH28" s="441"/>
      <c r="BI28" s="441"/>
      <c r="BJ28" s="441"/>
      <c r="BK28" s="441"/>
      <c r="BL28" s="441"/>
      <c r="BM28" s="441"/>
      <c r="BN28" s="441"/>
      <c r="BO28" s="441"/>
      <c r="BP28" s="441"/>
      <c r="BQ28" s="441"/>
      <c r="BR28" s="441"/>
      <c r="BS28" s="441"/>
      <c r="BT28" s="441"/>
      <c r="BU28" s="441"/>
      <c r="BV28" s="441"/>
      <c r="BW28" s="441"/>
      <c r="BX28" s="441"/>
      <c r="BY28" s="441"/>
      <c r="BZ28" s="441"/>
      <c r="CA28" s="441"/>
      <c r="CB28" s="441"/>
      <c r="CC28" s="441"/>
      <c r="CD28" s="441"/>
      <c r="CE28" s="441"/>
      <c r="CF28" s="441"/>
      <c r="CG28" s="441"/>
      <c r="CH28" s="441"/>
      <c r="CI28" s="441"/>
      <c r="CJ28" s="441"/>
      <c r="CK28" s="441"/>
      <c r="CL28" s="441"/>
      <c r="CM28" s="441"/>
      <c r="CN28" s="441"/>
      <c r="CO28" s="441"/>
      <c r="CP28" s="441"/>
      <c r="CQ28" s="441"/>
      <c r="CR28" s="441"/>
      <c r="CS28" s="441"/>
      <c r="CT28" s="441"/>
      <c r="CU28" s="441"/>
      <c r="CV28" s="441"/>
      <c r="CW28" s="441"/>
      <c r="CX28" s="441"/>
      <c r="CY28" s="441"/>
      <c r="CZ28" s="441"/>
      <c r="DA28" s="441"/>
      <c r="DB28" s="441"/>
      <c r="DC28" s="441"/>
      <c r="DD28" s="441"/>
      <c r="DE28" s="441"/>
      <c r="DF28" s="441"/>
      <c r="DG28" s="441"/>
      <c r="DH28" s="441"/>
      <c r="DI28" s="441"/>
    </row>
    <row r="29" spans="1:113" s="245" customFormat="1" ht="12.75">
      <c r="A29" s="423" t="s">
        <v>24</v>
      </c>
      <c r="B29" s="801" t="s">
        <v>44</v>
      </c>
      <c r="C29" s="424">
        <v>5269</v>
      </c>
      <c r="D29" s="425">
        <v>5269</v>
      </c>
      <c r="E29" s="425">
        <v>5269</v>
      </c>
      <c r="F29" s="425">
        <v>5269</v>
      </c>
      <c r="G29" s="425">
        <v>5269</v>
      </c>
      <c r="H29" s="426">
        <v>5269</v>
      </c>
      <c r="I29" s="427">
        <v>5269</v>
      </c>
      <c r="J29" s="428">
        <v>5269</v>
      </c>
      <c r="K29" s="428">
        <v>5269</v>
      </c>
      <c r="L29" s="428">
        <v>5269</v>
      </c>
      <c r="M29" s="428">
        <v>5269</v>
      </c>
      <c r="N29" s="428">
        <v>5269</v>
      </c>
      <c r="O29" s="429">
        <v>5269</v>
      </c>
      <c r="P29" s="430">
        <v>5269</v>
      </c>
      <c r="Q29" s="431">
        <v>5269</v>
      </c>
      <c r="R29" s="431">
        <v>5269</v>
      </c>
      <c r="S29" s="431">
        <v>5269</v>
      </c>
      <c r="T29" s="431">
        <v>5269</v>
      </c>
      <c r="U29" s="432">
        <v>5269</v>
      </c>
      <c r="V29" s="433">
        <v>5269</v>
      </c>
      <c r="W29" s="434">
        <v>5269</v>
      </c>
      <c r="X29" s="434">
        <v>5269</v>
      </c>
      <c r="Y29" s="434">
        <v>5269</v>
      </c>
      <c r="Z29" s="434">
        <v>5269</v>
      </c>
      <c r="AA29" s="435">
        <v>5269</v>
      </c>
      <c r="AB29" s="436">
        <v>5269</v>
      </c>
      <c r="AC29" s="437">
        <v>5269</v>
      </c>
      <c r="AD29" s="437">
        <v>5269</v>
      </c>
      <c r="AE29" s="437">
        <v>5269</v>
      </c>
      <c r="AF29" s="437">
        <v>5269</v>
      </c>
      <c r="AG29" s="438">
        <v>5269</v>
      </c>
      <c r="AH29" s="439" t="s">
        <v>162</v>
      </c>
      <c r="AI29" s="440"/>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441"/>
      <c r="BW29" s="441"/>
      <c r="BX29" s="441"/>
      <c r="BY29" s="441"/>
      <c r="BZ29" s="441"/>
      <c r="CA29" s="441"/>
      <c r="CB29" s="441"/>
      <c r="CC29" s="441"/>
      <c r="CD29" s="441"/>
      <c r="CE29" s="441"/>
      <c r="CF29" s="441"/>
      <c r="CG29" s="441"/>
      <c r="CH29" s="441"/>
      <c r="CI29" s="441"/>
      <c r="CJ29" s="441"/>
      <c r="CK29" s="441"/>
      <c r="CL29" s="441"/>
      <c r="CM29" s="441"/>
      <c r="CN29" s="441"/>
      <c r="CO29" s="441"/>
      <c r="CP29" s="441"/>
      <c r="CQ29" s="441"/>
      <c r="CR29" s="441"/>
      <c r="CS29" s="441"/>
      <c r="CT29" s="441"/>
      <c r="CU29" s="441"/>
      <c r="CV29" s="441"/>
      <c r="CW29" s="441"/>
      <c r="CX29" s="441"/>
      <c r="CY29" s="441"/>
      <c r="CZ29" s="441"/>
      <c r="DA29" s="441"/>
      <c r="DB29" s="441"/>
      <c r="DC29" s="441"/>
      <c r="DD29" s="441"/>
      <c r="DE29" s="441"/>
      <c r="DF29" s="441"/>
      <c r="DG29" s="441"/>
      <c r="DH29" s="441"/>
      <c r="DI29" s="441"/>
    </row>
    <row r="30" spans="1:113" s="245" customFormat="1" ht="13.5" thickBot="1">
      <c r="A30" s="502" t="s">
        <v>25</v>
      </c>
      <c r="B30" s="804" t="s">
        <v>13</v>
      </c>
      <c r="C30" s="519">
        <v>49.17</v>
      </c>
      <c r="D30" s="520">
        <v>49.17</v>
      </c>
      <c r="E30" s="520">
        <v>49.17</v>
      </c>
      <c r="F30" s="520">
        <v>49.17</v>
      </c>
      <c r="G30" s="520">
        <v>49.17</v>
      </c>
      <c r="H30" s="521">
        <v>49.17</v>
      </c>
      <c r="I30" s="522">
        <v>49.17</v>
      </c>
      <c r="J30" s="523">
        <v>49.17</v>
      </c>
      <c r="K30" s="523">
        <v>49.17</v>
      </c>
      <c r="L30" s="523">
        <v>49.17</v>
      </c>
      <c r="M30" s="523">
        <v>49.17</v>
      </c>
      <c r="N30" s="523">
        <v>49.17</v>
      </c>
      <c r="O30" s="524">
        <v>49.17</v>
      </c>
      <c r="P30" s="525">
        <v>49.17</v>
      </c>
      <c r="Q30" s="526">
        <v>49.17</v>
      </c>
      <c r="R30" s="526">
        <v>49.17</v>
      </c>
      <c r="S30" s="526">
        <v>49.17</v>
      </c>
      <c r="T30" s="526">
        <v>49.17</v>
      </c>
      <c r="U30" s="527">
        <v>49.17</v>
      </c>
      <c r="V30" s="528">
        <v>49.17</v>
      </c>
      <c r="W30" s="529">
        <v>49.17</v>
      </c>
      <c r="X30" s="529">
        <v>49.17</v>
      </c>
      <c r="Y30" s="529">
        <v>49.17</v>
      </c>
      <c r="Z30" s="529">
        <v>49.17</v>
      </c>
      <c r="AA30" s="530">
        <v>49.17</v>
      </c>
      <c r="AB30" s="531">
        <v>49.17</v>
      </c>
      <c r="AC30" s="532">
        <v>49.17</v>
      </c>
      <c r="AD30" s="532">
        <v>49.17</v>
      </c>
      <c r="AE30" s="532">
        <v>49.17</v>
      </c>
      <c r="AF30" s="532">
        <v>49.17</v>
      </c>
      <c r="AG30" s="533">
        <v>49.17</v>
      </c>
      <c r="AH30" s="439" t="s">
        <v>162</v>
      </c>
      <c r="AI30" s="482"/>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1"/>
      <c r="CM30" s="441"/>
      <c r="CN30" s="441"/>
      <c r="CO30" s="441"/>
      <c r="CP30" s="441"/>
      <c r="CQ30" s="441"/>
      <c r="CR30" s="441"/>
      <c r="CS30" s="441"/>
      <c r="CT30" s="441"/>
      <c r="CU30" s="441"/>
      <c r="CV30" s="441"/>
      <c r="CW30" s="441"/>
      <c r="CX30" s="441"/>
      <c r="CY30" s="441"/>
      <c r="CZ30" s="441"/>
      <c r="DA30" s="441"/>
      <c r="DB30" s="441"/>
      <c r="DC30" s="441"/>
      <c r="DD30" s="441"/>
      <c r="DE30" s="441"/>
      <c r="DF30" s="441"/>
      <c r="DG30" s="441"/>
      <c r="DH30" s="441"/>
      <c r="DI30" s="441"/>
    </row>
    <row r="31" spans="1:113" s="245" customFormat="1" ht="13.5" thickBot="1">
      <c r="A31" s="691"/>
      <c r="B31" s="802"/>
      <c r="C31" s="715"/>
      <c r="D31" s="716"/>
      <c r="E31" s="716"/>
      <c r="F31" s="716"/>
      <c r="G31" s="716"/>
      <c r="H31" s="717"/>
      <c r="I31" s="647"/>
      <c r="J31" s="648"/>
      <c r="K31" s="648"/>
      <c r="L31" s="648"/>
      <c r="M31" s="648"/>
      <c r="N31" s="648"/>
      <c r="O31" s="649"/>
      <c r="P31" s="650"/>
      <c r="Q31" s="651"/>
      <c r="R31" s="651"/>
      <c r="S31" s="651"/>
      <c r="T31" s="651"/>
      <c r="U31" s="652"/>
      <c r="V31" s="653"/>
      <c r="W31" s="654"/>
      <c r="X31" s="654"/>
      <c r="Y31" s="654"/>
      <c r="Z31" s="654"/>
      <c r="AA31" s="654"/>
      <c r="AB31" s="694"/>
      <c r="AC31" s="695"/>
      <c r="AD31" s="695"/>
      <c r="AE31" s="695"/>
      <c r="AF31" s="695"/>
      <c r="AG31" s="709"/>
      <c r="AH31" s="718"/>
      <c r="AI31" s="482"/>
      <c r="AJ31" s="441"/>
      <c r="AK31" s="441"/>
      <c r="AL31" s="441"/>
      <c r="AM31" s="441"/>
      <c r="AN31" s="441"/>
      <c r="AO31" s="441"/>
      <c r="AP31" s="441"/>
      <c r="AQ31" s="441"/>
      <c r="AR31" s="441"/>
      <c r="AS31" s="441"/>
      <c r="AT31" s="441"/>
      <c r="AU31" s="441"/>
      <c r="AV31" s="441"/>
      <c r="AW31" s="441"/>
      <c r="AX31" s="441"/>
      <c r="AY31" s="441"/>
      <c r="AZ31" s="441"/>
      <c r="BA31" s="441"/>
      <c r="BB31" s="441"/>
      <c r="BC31" s="441"/>
      <c r="BD31" s="441"/>
      <c r="BE31" s="441"/>
      <c r="BF31" s="441"/>
      <c r="BG31" s="441"/>
      <c r="BH31" s="441"/>
      <c r="BI31" s="441"/>
      <c r="BJ31" s="441"/>
      <c r="BK31" s="441"/>
      <c r="BL31" s="441"/>
      <c r="BM31" s="441"/>
      <c r="BN31" s="441"/>
      <c r="BO31" s="441"/>
      <c r="BP31" s="441"/>
      <c r="BQ31" s="441"/>
      <c r="BR31" s="441"/>
      <c r="BS31" s="441"/>
      <c r="BT31" s="441"/>
      <c r="BU31" s="441"/>
      <c r="BV31" s="441"/>
      <c r="BW31" s="441"/>
      <c r="BX31" s="441"/>
      <c r="BY31" s="441"/>
      <c r="BZ31" s="441"/>
      <c r="CA31" s="441"/>
      <c r="CB31" s="441"/>
      <c r="CC31" s="441"/>
      <c r="CD31" s="441"/>
      <c r="CE31" s="441"/>
      <c r="CF31" s="441"/>
      <c r="CG31" s="441"/>
      <c r="CH31" s="441"/>
      <c r="CI31" s="441"/>
      <c r="CJ31" s="441"/>
      <c r="CK31" s="441"/>
      <c r="CL31" s="441"/>
      <c r="CM31" s="441"/>
      <c r="CN31" s="441"/>
      <c r="CO31" s="441"/>
      <c r="CP31" s="441"/>
      <c r="CQ31" s="441"/>
      <c r="CR31" s="441"/>
      <c r="CS31" s="441"/>
      <c r="CT31" s="441"/>
      <c r="CU31" s="441"/>
      <c r="CV31" s="441"/>
      <c r="CW31" s="441"/>
      <c r="CX31" s="441"/>
      <c r="CY31" s="441"/>
      <c r="CZ31" s="441"/>
      <c r="DA31" s="441"/>
      <c r="DB31" s="441"/>
      <c r="DC31" s="441"/>
      <c r="DD31" s="441"/>
      <c r="DE31" s="441"/>
      <c r="DF31" s="441"/>
      <c r="DG31" s="441"/>
      <c r="DH31" s="441"/>
      <c r="DI31" s="441"/>
    </row>
    <row r="32" spans="1:113" s="245" customFormat="1" ht="12.75">
      <c r="A32" s="696" t="s">
        <v>61</v>
      </c>
      <c r="B32" s="805"/>
      <c r="C32" s="719"/>
      <c r="D32" s="720"/>
      <c r="E32" s="720"/>
      <c r="F32" s="720"/>
      <c r="G32" s="720"/>
      <c r="H32" s="721"/>
      <c r="I32" s="663"/>
      <c r="J32" s="664"/>
      <c r="K32" s="664"/>
      <c r="L32" s="664"/>
      <c r="M32" s="664"/>
      <c r="N32" s="664"/>
      <c r="O32" s="665"/>
      <c r="P32" s="666"/>
      <c r="Q32" s="667"/>
      <c r="R32" s="667"/>
      <c r="S32" s="667"/>
      <c r="T32" s="667"/>
      <c r="U32" s="668"/>
      <c r="V32" s="669"/>
      <c r="W32" s="670"/>
      <c r="X32" s="670"/>
      <c r="Y32" s="670"/>
      <c r="Z32" s="670"/>
      <c r="AA32" s="671"/>
      <c r="AB32" s="672"/>
      <c r="AC32" s="673"/>
      <c r="AD32" s="673"/>
      <c r="AE32" s="673"/>
      <c r="AF32" s="673"/>
      <c r="AG32" s="674"/>
      <c r="AH32" s="697"/>
      <c r="AI32" s="482"/>
      <c r="AJ32" s="441"/>
      <c r="AK32" s="441"/>
      <c r="AL32" s="441"/>
      <c r="AM32" s="441"/>
      <c r="AN32" s="441"/>
      <c r="AO32" s="441"/>
      <c r="AP32" s="441"/>
      <c r="AQ32" s="441"/>
      <c r="AR32" s="441"/>
      <c r="AS32" s="441"/>
      <c r="AT32" s="441"/>
      <c r="AU32" s="441"/>
      <c r="AV32" s="441"/>
      <c r="AW32" s="441"/>
      <c r="AX32" s="441"/>
      <c r="AY32" s="441"/>
      <c r="AZ32" s="441"/>
      <c r="BA32" s="441"/>
      <c r="BB32" s="441"/>
      <c r="BC32" s="441"/>
      <c r="BD32" s="441"/>
      <c r="BE32" s="441"/>
      <c r="BF32" s="441"/>
      <c r="BG32" s="441"/>
      <c r="BH32" s="441"/>
      <c r="BI32" s="441"/>
      <c r="BJ32" s="441"/>
      <c r="BK32" s="441"/>
      <c r="BL32" s="441"/>
      <c r="BM32" s="441"/>
      <c r="BN32" s="441"/>
      <c r="BO32" s="441"/>
      <c r="BP32" s="441"/>
      <c r="BQ32" s="441"/>
      <c r="BR32" s="441"/>
      <c r="BS32" s="441"/>
      <c r="BT32" s="441"/>
      <c r="BU32" s="441"/>
      <c r="BV32" s="441"/>
      <c r="BW32" s="441"/>
      <c r="BX32" s="441"/>
      <c r="BY32" s="441"/>
      <c r="BZ32" s="441"/>
      <c r="CA32" s="441"/>
      <c r="CB32" s="441"/>
      <c r="CC32" s="441"/>
      <c r="CD32" s="441"/>
      <c r="CE32" s="441"/>
      <c r="CF32" s="441"/>
      <c r="CG32" s="441"/>
      <c r="CH32" s="441"/>
      <c r="CI32" s="441"/>
      <c r="CJ32" s="441"/>
      <c r="CK32" s="441"/>
      <c r="CL32" s="441"/>
      <c r="CM32" s="441"/>
      <c r="CN32" s="441"/>
      <c r="CO32" s="441"/>
      <c r="CP32" s="441"/>
      <c r="CQ32" s="441"/>
      <c r="CR32" s="441"/>
      <c r="CS32" s="441"/>
      <c r="CT32" s="441"/>
      <c r="CU32" s="441"/>
      <c r="CV32" s="441"/>
      <c r="CW32" s="441"/>
      <c r="CX32" s="441"/>
      <c r="CY32" s="441"/>
      <c r="CZ32" s="441"/>
      <c r="DA32" s="441"/>
      <c r="DB32" s="441"/>
      <c r="DC32" s="441"/>
      <c r="DD32" s="441"/>
      <c r="DE32" s="441"/>
      <c r="DF32" s="441"/>
      <c r="DG32" s="441"/>
      <c r="DH32" s="441"/>
      <c r="DI32" s="441"/>
    </row>
    <row r="33" spans="1:113" s="245" customFormat="1" ht="14.25">
      <c r="A33" s="423" t="s">
        <v>52</v>
      </c>
      <c r="B33" s="801" t="s">
        <v>153</v>
      </c>
      <c r="C33" s="424">
        <v>15</v>
      </c>
      <c r="D33" s="425">
        <v>28</v>
      </c>
      <c r="E33" s="425">
        <v>15.21</v>
      </c>
      <c r="F33" s="425">
        <v>5.1</v>
      </c>
      <c r="G33" s="425">
        <v>13.01</v>
      </c>
      <c r="H33" s="426">
        <v>13.26</v>
      </c>
      <c r="I33" s="676">
        <v>125.1</v>
      </c>
      <c r="J33" s="677">
        <v>56.67</v>
      </c>
      <c r="K33" s="677">
        <v>108.91</v>
      </c>
      <c r="L33" s="677">
        <v>61.14</v>
      </c>
      <c r="M33" s="677">
        <v>77.57</v>
      </c>
      <c r="N33" s="677">
        <v>151.71</v>
      </c>
      <c r="O33" s="688">
        <v>79.7</v>
      </c>
      <c r="P33" s="678">
        <v>39.7</v>
      </c>
      <c r="Q33" s="679">
        <v>22.07</v>
      </c>
      <c r="R33" s="679">
        <v>35.67</v>
      </c>
      <c r="S33" s="679">
        <v>9.68</v>
      </c>
      <c r="T33" s="679">
        <v>29.7</v>
      </c>
      <c r="U33" s="680">
        <v>53.09</v>
      </c>
      <c r="V33" s="681">
        <v>42.9</v>
      </c>
      <c r="W33" s="682">
        <v>42.9</v>
      </c>
      <c r="X33" s="682">
        <v>42.9</v>
      </c>
      <c r="Y33" s="682">
        <v>42.9</v>
      </c>
      <c r="Z33" s="682">
        <v>42.9</v>
      </c>
      <c r="AA33" s="683">
        <v>42.9</v>
      </c>
      <c r="AB33" s="684">
        <v>42.9</v>
      </c>
      <c r="AC33" s="685">
        <v>42.9</v>
      </c>
      <c r="AD33" s="685">
        <v>42.9</v>
      </c>
      <c r="AE33" s="685">
        <v>42.9</v>
      </c>
      <c r="AF33" s="685">
        <v>42.9</v>
      </c>
      <c r="AG33" s="686">
        <v>42.9</v>
      </c>
      <c r="AH33" s="642" t="s">
        <v>82</v>
      </c>
      <c r="AI33" s="482"/>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41"/>
      <c r="CI33" s="441"/>
      <c r="CJ33" s="441"/>
      <c r="CK33" s="441"/>
      <c r="CL33" s="441"/>
      <c r="CM33" s="441"/>
      <c r="CN33" s="441"/>
      <c r="CO33" s="441"/>
      <c r="CP33" s="441"/>
      <c r="CQ33" s="441"/>
      <c r="CR33" s="441"/>
      <c r="CS33" s="441"/>
      <c r="CT33" s="441"/>
      <c r="CU33" s="441"/>
      <c r="CV33" s="441"/>
      <c r="CW33" s="441"/>
      <c r="CX33" s="441"/>
      <c r="CY33" s="441"/>
      <c r="CZ33" s="441"/>
      <c r="DA33" s="441"/>
      <c r="DB33" s="441"/>
      <c r="DC33" s="441"/>
      <c r="DD33" s="441"/>
      <c r="DE33" s="441"/>
      <c r="DF33" s="441"/>
      <c r="DG33" s="441"/>
      <c r="DH33" s="441"/>
      <c r="DI33" s="441"/>
    </row>
    <row r="34" spans="1:113" s="245" customFormat="1" ht="12.75">
      <c r="A34" s="423" t="s">
        <v>24</v>
      </c>
      <c r="B34" s="801" t="s">
        <v>77</v>
      </c>
      <c r="C34" s="424">
        <v>583.2</v>
      </c>
      <c r="D34" s="425">
        <v>583.2</v>
      </c>
      <c r="E34" s="425">
        <v>583.2</v>
      </c>
      <c r="F34" s="425">
        <v>583.2</v>
      </c>
      <c r="G34" s="425">
        <v>583.2</v>
      </c>
      <c r="H34" s="426">
        <v>583.2</v>
      </c>
      <c r="I34" s="427">
        <v>583.2</v>
      </c>
      <c r="J34" s="428">
        <v>583.2</v>
      </c>
      <c r="K34" s="428">
        <v>583.2</v>
      </c>
      <c r="L34" s="428">
        <v>583.2</v>
      </c>
      <c r="M34" s="428">
        <v>583.2</v>
      </c>
      <c r="N34" s="428">
        <v>583.2</v>
      </c>
      <c r="O34" s="429">
        <v>583.2</v>
      </c>
      <c r="P34" s="430">
        <v>583.2</v>
      </c>
      <c r="Q34" s="431">
        <v>583.2</v>
      </c>
      <c r="R34" s="431">
        <v>583.2</v>
      </c>
      <c r="S34" s="431">
        <v>583.2</v>
      </c>
      <c r="T34" s="431">
        <v>583.2</v>
      </c>
      <c r="U34" s="432">
        <v>583.2</v>
      </c>
      <c r="V34" s="433">
        <v>583.2</v>
      </c>
      <c r="W34" s="434">
        <v>583.2</v>
      </c>
      <c r="X34" s="434">
        <v>583.2</v>
      </c>
      <c r="Y34" s="434">
        <v>583.2</v>
      </c>
      <c r="Z34" s="434">
        <v>583.2</v>
      </c>
      <c r="AA34" s="435">
        <v>583.2</v>
      </c>
      <c r="AB34" s="436">
        <v>583.2</v>
      </c>
      <c r="AC34" s="437">
        <v>583.2</v>
      </c>
      <c r="AD34" s="437">
        <v>583.2</v>
      </c>
      <c r="AE34" s="437">
        <v>583.2</v>
      </c>
      <c r="AF34" s="437">
        <v>583.2</v>
      </c>
      <c r="AG34" s="438">
        <v>583.2</v>
      </c>
      <c r="AH34" s="439" t="s">
        <v>162</v>
      </c>
      <c r="AI34" s="482"/>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41"/>
      <c r="CI34" s="441"/>
      <c r="CJ34" s="441"/>
      <c r="CK34" s="441"/>
      <c r="CL34" s="441"/>
      <c r="CM34" s="441"/>
      <c r="CN34" s="441"/>
      <c r="CO34" s="441"/>
      <c r="CP34" s="441"/>
      <c r="CQ34" s="441"/>
      <c r="CR34" s="441"/>
      <c r="CS34" s="441"/>
      <c r="CT34" s="441"/>
      <c r="CU34" s="441"/>
      <c r="CV34" s="441"/>
      <c r="CW34" s="441"/>
      <c r="CX34" s="441"/>
      <c r="CY34" s="441"/>
      <c r="CZ34" s="441"/>
      <c r="DA34" s="441"/>
      <c r="DB34" s="441"/>
      <c r="DC34" s="441"/>
      <c r="DD34" s="441"/>
      <c r="DE34" s="441"/>
      <c r="DF34" s="441"/>
      <c r="DG34" s="441"/>
      <c r="DH34" s="441"/>
      <c r="DI34" s="441"/>
    </row>
    <row r="35" spans="1:113" s="245" customFormat="1" ht="12.75">
      <c r="A35" s="423" t="s">
        <v>25</v>
      </c>
      <c r="B35" s="801" t="s">
        <v>13</v>
      </c>
      <c r="C35" s="699">
        <v>9.73</v>
      </c>
      <c r="D35" s="700">
        <v>9.73</v>
      </c>
      <c r="E35" s="700">
        <v>9.73</v>
      </c>
      <c r="F35" s="700">
        <v>9.73</v>
      </c>
      <c r="G35" s="700">
        <v>9.73</v>
      </c>
      <c r="H35" s="701">
        <v>9.73</v>
      </c>
      <c r="I35" s="490">
        <v>9.73</v>
      </c>
      <c r="J35" s="702">
        <v>9.73</v>
      </c>
      <c r="K35" s="702">
        <v>9.73</v>
      </c>
      <c r="L35" s="702">
        <v>9.73</v>
      </c>
      <c r="M35" s="702">
        <v>9.73</v>
      </c>
      <c r="N35" s="702">
        <v>9.73</v>
      </c>
      <c r="O35" s="703">
        <v>9.73</v>
      </c>
      <c r="P35" s="492">
        <v>9.73</v>
      </c>
      <c r="Q35" s="493">
        <v>9.73</v>
      </c>
      <c r="R35" s="493">
        <v>9.73</v>
      </c>
      <c r="S35" s="493">
        <v>9.73</v>
      </c>
      <c r="T35" s="493">
        <v>9.73</v>
      </c>
      <c r="U35" s="494">
        <v>9.73</v>
      </c>
      <c r="V35" s="495">
        <v>9.73</v>
      </c>
      <c r="W35" s="704">
        <v>9.73</v>
      </c>
      <c r="X35" s="704">
        <v>9.73</v>
      </c>
      <c r="Y35" s="704">
        <v>9.73</v>
      </c>
      <c r="Z35" s="704">
        <v>9.73</v>
      </c>
      <c r="AA35" s="705">
        <v>9.73</v>
      </c>
      <c r="AB35" s="497">
        <v>9.73</v>
      </c>
      <c r="AC35" s="498">
        <v>9.73</v>
      </c>
      <c r="AD35" s="498">
        <v>9.73</v>
      </c>
      <c r="AE35" s="498">
        <v>9.73</v>
      </c>
      <c r="AF35" s="498">
        <v>9.73</v>
      </c>
      <c r="AG35" s="499">
        <v>9.73</v>
      </c>
      <c r="AH35" s="439" t="s">
        <v>162</v>
      </c>
      <c r="AI35" s="482"/>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41"/>
      <c r="CI35" s="441"/>
      <c r="CJ35" s="441"/>
      <c r="CK35" s="441"/>
      <c r="CL35" s="441"/>
      <c r="CM35" s="441"/>
      <c r="CN35" s="441"/>
      <c r="CO35" s="441"/>
      <c r="CP35" s="441"/>
      <c r="CQ35" s="441"/>
      <c r="CR35" s="441"/>
      <c r="CS35" s="441"/>
      <c r="CT35" s="441"/>
      <c r="CU35" s="441"/>
      <c r="CV35" s="441"/>
      <c r="CW35" s="441"/>
      <c r="CX35" s="441"/>
      <c r="CY35" s="441"/>
      <c r="CZ35" s="441"/>
      <c r="DA35" s="441"/>
      <c r="DB35" s="441"/>
      <c r="DC35" s="441"/>
      <c r="DD35" s="441"/>
      <c r="DE35" s="441"/>
      <c r="DF35" s="441"/>
      <c r="DG35" s="441"/>
      <c r="DH35" s="441"/>
      <c r="DI35" s="441"/>
    </row>
    <row r="36" spans="1:113" s="245" customFormat="1" ht="13.5" thickBot="1">
      <c r="A36" s="722"/>
      <c r="B36" s="804"/>
      <c r="C36" s="723"/>
      <c r="D36" s="724"/>
      <c r="E36" s="724"/>
      <c r="F36" s="724"/>
      <c r="G36" s="724"/>
      <c r="H36" s="725"/>
      <c r="I36" s="506"/>
      <c r="J36" s="507"/>
      <c r="K36" s="507"/>
      <c r="L36" s="507"/>
      <c r="M36" s="507"/>
      <c r="N36" s="507"/>
      <c r="O36" s="726"/>
      <c r="P36" s="509"/>
      <c r="Q36" s="510"/>
      <c r="R36" s="510"/>
      <c r="S36" s="510"/>
      <c r="T36" s="510"/>
      <c r="U36" s="511"/>
      <c r="V36" s="512"/>
      <c r="W36" s="513"/>
      <c r="X36" s="513"/>
      <c r="Y36" s="513"/>
      <c r="Z36" s="513"/>
      <c r="AA36" s="514"/>
      <c r="AB36" s="515"/>
      <c r="AC36" s="516"/>
      <c r="AD36" s="516"/>
      <c r="AE36" s="516"/>
      <c r="AF36" s="516"/>
      <c r="AG36" s="517"/>
      <c r="AH36" s="727"/>
      <c r="AI36" s="482"/>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c r="BH36" s="441"/>
      <c r="BI36" s="441"/>
      <c r="BJ36" s="441"/>
      <c r="BK36" s="44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c r="CO36" s="441"/>
      <c r="CP36" s="441"/>
      <c r="CQ36" s="441"/>
      <c r="CR36" s="441"/>
      <c r="CS36" s="441"/>
      <c r="CT36" s="441"/>
      <c r="CU36" s="441"/>
      <c r="CV36" s="441"/>
      <c r="CW36" s="441"/>
      <c r="CX36" s="441"/>
      <c r="CY36" s="441"/>
      <c r="CZ36" s="441"/>
      <c r="DA36" s="441"/>
      <c r="DB36" s="441"/>
      <c r="DC36" s="441"/>
      <c r="DD36" s="441"/>
      <c r="DE36" s="441"/>
      <c r="DF36" s="441"/>
      <c r="DG36" s="441"/>
      <c r="DH36" s="441"/>
      <c r="DI36" s="441"/>
    </row>
    <row r="37" spans="1:113" s="245" customFormat="1" ht="12.75">
      <c r="A37" s="728" t="s">
        <v>62</v>
      </c>
      <c r="B37" s="806"/>
      <c r="C37" s="729"/>
      <c r="D37" s="730"/>
      <c r="E37" s="730"/>
      <c r="F37" s="730"/>
      <c r="G37" s="730"/>
      <c r="H37" s="731"/>
      <c r="I37" s="732"/>
      <c r="J37" s="733"/>
      <c r="K37" s="733"/>
      <c r="L37" s="733"/>
      <c r="M37" s="733"/>
      <c r="N37" s="733"/>
      <c r="O37" s="734"/>
      <c r="P37" s="735"/>
      <c r="Q37" s="736"/>
      <c r="R37" s="736"/>
      <c r="S37" s="736"/>
      <c r="T37" s="736"/>
      <c r="U37" s="737"/>
      <c r="V37" s="738"/>
      <c r="W37" s="739"/>
      <c r="X37" s="739"/>
      <c r="Y37" s="739"/>
      <c r="Z37" s="739"/>
      <c r="AA37" s="740"/>
      <c r="AB37" s="741"/>
      <c r="AC37" s="742"/>
      <c r="AD37" s="742"/>
      <c r="AE37" s="742"/>
      <c r="AF37" s="742"/>
      <c r="AG37" s="743"/>
      <c r="AH37" s="744"/>
      <c r="AI37" s="482"/>
      <c r="AJ37" s="441"/>
      <c r="AK37" s="441"/>
      <c r="AL37" s="441"/>
      <c r="AM37" s="441"/>
      <c r="AN37" s="441"/>
      <c r="AO37" s="441"/>
      <c r="AP37" s="441"/>
      <c r="AQ37" s="441"/>
      <c r="AR37" s="441"/>
      <c r="AS37" s="441"/>
      <c r="AT37" s="441"/>
      <c r="AU37" s="441"/>
      <c r="AV37" s="441"/>
      <c r="AW37" s="441"/>
      <c r="AX37" s="441"/>
      <c r="AY37" s="441"/>
      <c r="AZ37" s="441"/>
      <c r="BA37" s="441"/>
      <c r="BB37" s="441"/>
      <c r="BC37" s="441"/>
      <c r="BD37" s="441"/>
      <c r="BE37" s="441"/>
      <c r="BF37" s="441"/>
      <c r="BG37" s="441"/>
      <c r="BH37" s="441"/>
      <c r="BI37" s="441"/>
      <c r="BJ37" s="441"/>
      <c r="BK37" s="441"/>
      <c r="BL37" s="441"/>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41"/>
      <c r="CI37" s="441"/>
      <c r="CJ37" s="441"/>
      <c r="CK37" s="441"/>
      <c r="CL37" s="441"/>
      <c r="CM37" s="441"/>
      <c r="CN37" s="441"/>
      <c r="CO37" s="441"/>
      <c r="CP37" s="441"/>
      <c r="CQ37" s="441"/>
      <c r="CR37" s="441"/>
      <c r="CS37" s="441"/>
      <c r="CT37" s="441"/>
      <c r="CU37" s="441"/>
      <c r="CV37" s="441"/>
      <c r="CW37" s="441"/>
      <c r="CX37" s="441"/>
      <c r="CY37" s="441"/>
      <c r="CZ37" s="441"/>
      <c r="DA37" s="441"/>
      <c r="DB37" s="441"/>
      <c r="DC37" s="441"/>
      <c r="DD37" s="441"/>
      <c r="DE37" s="441"/>
      <c r="DF37" s="441"/>
      <c r="DG37" s="441"/>
      <c r="DH37" s="441"/>
      <c r="DI37" s="441"/>
    </row>
    <row r="38" spans="1:113" s="245" customFormat="1" ht="14.25">
      <c r="A38" s="423" t="s">
        <v>53</v>
      </c>
      <c r="B38" s="801" t="s">
        <v>154</v>
      </c>
      <c r="C38" s="424">
        <v>3.9</v>
      </c>
      <c r="D38" s="425">
        <v>8</v>
      </c>
      <c r="E38" s="425">
        <v>4.29</v>
      </c>
      <c r="F38" s="425">
        <v>0.8</v>
      </c>
      <c r="G38" s="425">
        <v>3.8</v>
      </c>
      <c r="H38" s="426">
        <v>3.57</v>
      </c>
      <c r="I38" s="676">
        <v>15.2</v>
      </c>
      <c r="J38" s="677">
        <v>4.22</v>
      </c>
      <c r="K38" s="677">
        <v>16.03</v>
      </c>
      <c r="L38" s="677">
        <v>3.53</v>
      </c>
      <c r="M38" s="677">
        <v>15.07</v>
      </c>
      <c r="N38" s="677">
        <v>11.49</v>
      </c>
      <c r="O38" s="688">
        <v>23.7</v>
      </c>
      <c r="P38" s="678">
        <v>12.4</v>
      </c>
      <c r="Q38" s="679">
        <v>9.21</v>
      </c>
      <c r="R38" s="679">
        <v>7.87</v>
      </c>
      <c r="S38" s="679">
        <v>6.3</v>
      </c>
      <c r="T38" s="679">
        <v>10.74</v>
      </c>
      <c r="U38" s="680">
        <v>10.96</v>
      </c>
      <c r="V38" s="681">
        <v>0</v>
      </c>
      <c r="W38" s="682">
        <v>0</v>
      </c>
      <c r="X38" s="682">
        <v>0</v>
      </c>
      <c r="Y38" s="682">
        <v>0</v>
      </c>
      <c r="Z38" s="682">
        <v>0</v>
      </c>
      <c r="AA38" s="683">
        <v>0</v>
      </c>
      <c r="AB38" s="684">
        <v>0</v>
      </c>
      <c r="AC38" s="685">
        <v>0</v>
      </c>
      <c r="AD38" s="685">
        <v>0</v>
      </c>
      <c r="AE38" s="685">
        <v>0</v>
      </c>
      <c r="AF38" s="685">
        <v>0</v>
      </c>
      <c r="AG38" s="686">
        <v>0</v>
      </c>
      <c r="AH38" s="642" t="s">
        <v>82</v>
      </c>
      <c r="AI38" s="482"/>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1"/>
      <c r="BV38" s="441"/>
      <c r="BW38" s="441"/>
      <c r="BX38" s="441"/>
      <c r="BY38" s="441"/>
      <c r="BZ38" s="441"/>
      <c r="CA38" s="441"/>
      <c r="CB38" s="441"/>
      <c r="CC38" s="441"/>
      <c r="CD38" s="441"/>
      <c r="CE38" s="441"/>
      <c r="CF38" s="441"/>
      <c r="CG38" s="441"/>
      <c r="CH38" s="441"/>
      <c r="CI38" s="441"/>
      <c r="CJ38" s="441"/>
      <c r="CK38" s="441"/>
      <c r="CL38" s="441"/>
      <c r="CM38" s="441"/>
      <c r="CN38" s="441"/>
      <c r="CO38" s="441"/>
      <c r="CP38" s="441"/>
      <c r="CQ38" s="441"/>
      <c r="CR38" s="441"/>
      <c r="CS38" s="441"/>
      <c r="CT38" s="441"/>
      <c r="CU38" s="441"/>
      <c r="CV38" s="441"/>
      <c r="CW38" s="441"/>
      <c r="CX38" s="441"/>
      <c r="CY38" s="441"/>
      <c r="CZ38" s="441"/>
      <c r="DA38" s="441"/>
      <c r="DB38" s="441"/>
      <c r="DC38" s="441"/>
      <c r="DD38" s="441"/>
      <c r="DE38" s="441"/>
      <c r="DF38" s="441"/>
      <c r="DG38" s="441"/>
      <c r="DH38" s="441"/>
      <c r="DI38" s="441"/>
    </row>
    <row r="39" spans="1:113" s="245" customFormat="1" ht="12.75">
      <c r="A39" s="423" t="s">
        <v>24</v>
      </c>
      <c r="B39" s="801" t="s">
        <v>77</v>
      </c>
      <c r="C39" s="424">
        <v>1017.8</v>
      </c>
      <c r="D39" s="425">
        <v>1017.8</v>
      </c>
      <c r="E39" s="425">
        <v>1017.8</v>
      </c>
      <c r="F39" s="425">
        <v>1017.8</v>
      </c>
      <c r="G39" s="425">
        <v>1017.8</v>
      </c>
      <c r="H39" s="426">
        <v>1017.8</v>
      </c>
      <c r="I39" s="427">
        <v>1017.8</v>
      </c>
      <c r="J39" s="428">
        <v>1017.8</v>
      </c>
      <c r="K39" s="428">
        <v>1017.8</v>
      </c>
      <c r="L39" s="428">
        <v>1017.8</v>
      </c>
      <c r="M39" s="428">
        <v>1017.8</v>
      </c>
      <c r="N39" s="428">
        <v>1017.8</v>
      </c>
      <c r="O39" s="429">
        <v>1017.8</v>
      </c>
      <c r="P39" s="430">
        <v>1017.8</v>
      </c>
      <c r="Q39" s="431">
        <v>1017.8</v>
      </c>
      <c r="R39" s="431">
        <v>1017.8</v>
      </c>
      <c r="S39" s="431">
        <v>1017.8</v>
      </c>
      <c r="T39" s="431">
        <v>1017.8</v>
      </c>
      <c r="U39" s="432">
        <v>1017.8</v>
      </c>
      <c r="V39" s="433">
        <v>1017.8</v>
      </c>
      <c r="W39" s="434">
        <v>1017.8</v>
      </c>
      <c r="X39" s="434">
        <v>1017.8</v>
      </c>
      <c r="Y39" s="434">
        <v>1017.8</v>
      </c>
      <c r="Z39" s="434">
        <v>1017.8</v>
      </c>
      <c r="AA39" s="435">
        <v>1017.8</v>
      </c>
      <c r="AB39" s="436">
        <v>1017.8</v>
      </c>
      <c r="AC39" s="437">
        <v>1017.8</v>
      </c>
      <c r="AD39" s="437">
        <v>1017.8</v>
      </c>
      <c r="AE39" s="437">
        <v>1017.8</v>
      </c>
      <c r="AF39" s="437">
        <v>1017.8</v>
      </c>
      <c r="AG39" s="438">
        <v>1017.8</v>
      </c>
      <c r="AH39" s="439" t="s">
        <v>162</v>
      </c>
      <c r="AI39" s="482"/>
      <c r="AJ39" s="441"/>
      <c r="AK39" s="441"/>
      <c r="AL39" s="441"/>
      <c r="AM39" s="441"/>
      <c r="AN39" s="441"/>
      <c r="AO39" s="441"/>
      <c r="AP39" s="441"/>
      <c r="AQ39" s="441"/>
      <c r="AR39" s="441"/>
      <c r="AS39" s="441"/>
      <c r="AT39" s="441"/>
      <c r="AU39" s="441"/>
      <c r="AV39" s="441"/>
      <c r="AW39" s="441"/>
      <c r="AX39" s="441"/>
      <c r="AY39" s="441"/>
      <c r="AZ39" s="441"/>
      <c r="BA39" s="441"/>
      <c r="BB39" s="441"/>
      <c r="BC39" s="441"/>
      <c r="BD39" s="441"/>
      <c r="BE39" s="441"/>
      <c r="BF39" s="441"/>
      <c r="BG39" s="441"/>
      <c r="BH39" s="441"/>
      <c r="BI39" s="441"/>
      <c r="BJ39" s="441"/>
      <c r="BK39" s="441"/>
      <c r="BL39" s="441"/>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1"/>
      <c r="CM39" s="441"/>
      <c r="CN39" s="441"/>
      <c r="CO39" s="441"/>
      <c r="CP39" s="441"/>
      <c r="CQ39" s="441"/>
      <c r="CR39" s="441"/>
      <c r="CS39" s="441"/>
      <c r="CT39" s="441"/>
      <c r="CU39" s="441"/>
      <c r="CV39" s="441"/>
      <c r="CW39" s="441"/>
      <c r="CX39" s="441"/>
      <c r="CY39" s="441"/>
      <c r="CZ39" s="441"/>
      <c r="DA39" s="441"/>
      <c r="DB39" s="441"/>
      <c r="DC39" s="441"/>
      <c r="DD39" s="441"/>
      <c r="DE39" s="441"/>
      <c r="DF39" s="441"/>
      <c r="DG39" s="441"/>
      <c r="DH39" s="441"/>
      <c r="DI39" s="441"/>
    </row>
    <row r="40" spans="1:113" s="245" customFormat="1" ht="13.5" thickBot="1">
      <c r="A40" s="502" t="s">
        <v>25</v>
      </c>
      <c r="B40" s="804" t="s">
        <v>81</v>
      </c>
      <c r="C40" s="519">
        <v>15.47</v>
      </c>
      <c r="D40" s="520">
        <v>15.47</v>
      </c>
      <c r="E40" s="520">
        <v>15.47</v>
      </c>
      <c r="F40" s="520">
        <v>15.47</v>
      </c>
      <c r="G40" s="520">
        <v>15.47</v>
      </c>
      <c r="H40" s="521">
        <v>15.47</v>
      </c>
      <c r="I40" s="522">
        <v>15.47</v>
      </c>
      <c r="J40" s="523">
        <v>15.47</v>
      </c>
      <c r="K40" s="523">
        <v>15.47</v>
      </c>
      <c r="L40" s="523">
        <v>15.47</v>
      </c>
      <c r="M40" s="523">
        <v>15.47</v>
      </c>
      <c r="N40" s="523">
        <v>15.47</v>
      </c>
      <c r="O40" s="524">
        <v>15.47</v>
      </c>
      <c r="P40" s="525">
        <v>15.47</v>
      </c>
      <c r="Q40" s="526">
        <v>15.47</v>
      </c>
      <c r="R40" s="526">
        <v>15.47</v>
      </c>
      <c r="S40" s="526">
        <v>15.47</v>
      </c>
      <c r="T40" s="526">
        <v>15.47</v>
      </c>
      <c r="U40" s="527">
        <v>15.47</v>
      </c>
      <c r="V40" s="528">
        <v>15.47</v>
      </c>
      <c r="W40" s="529">
        <v>15.47</v>
      </c>
      <c r="X40" s="529">
        <v>15.47</v>
      </c>
      <c r="Y40" s="529">
        <v>15.47</v>
      </c>
      <c r="Z40" s="529">
        <v>15.47</v>
      </c>
      <c r="AA40" s="530">
        <v>15.47</v>
      </c>
      <c r="AB40" s="531">
        <v>15.47</v>
      </c>
      <c r="AC40" s="532">
        <v>15.47</v>
      </c>
      <c r="AD40" s="532">
        <v>15.47</v>
      </c>
      <c r="AE40" s="532">
        <v>15.47</v>
      </c>
      <c r="AF40" s="532">
        <v>15.47</v>
      </c>
      <c r="AG40" s="533">
        <v>15.47</v>
      </c>
      <c r="AH40" s="439" t="s">
        <v>162</v>
      </c>
      <c r="AI40" s="482"/>
      <c r="AJ40" s="441"/>
      <c r="AK40" s="441"/>
      <c r="AL40" s="441"/>
      <c r="AM40" s="441"/>
      <c r="AN40" s="441"/>
      <c r="AO40" s="441"/>
      <c r="AP40" s="441"/>
      <c r="AQ40" s="441"/>
      <c r="AR40" s="441"/>
      <c r="AS40" s="441"/>
      <c r="AT40" s="441"/>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1"/>
      <c r="BV40" s="441"/>
      <c r="BW40" s="441"/>
      <c r="BX40" s="441"/>
      <c r="BY40" s="441"/>
      <c r="BZ40" s="441"/>
      <c r="CA40" s="441"/>
      <c r="CB40" s="441"/>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CZ40" s="441"/>
      <c r="DA40" s="441"/>
      <c r="DB40" s="441"/>
      <c r="DC40" s="441"/>
      <c r="DD40" s="441"/>
      <c r="DE40" s="441"/>
      <c r="DF40" s="441"/>
      <c r="DG40" s="441"/>
      <c r="DH40" s="441"/>
      <c r="DI40" s="441"/>
    </row>
    <row r="41" spans="1:113" s="245" customFormat="1" ht="13.5" thickBot="1">
      <c r="A41" s="691"/>
      <c r="B41" s="802"/>
      <c r="C41" s="715"/>
      <c r="D41" s="716"/>
      <c r="E41" s="716"/>
      <c r="F41" s="716"/>
      <c r="G41" s="716"/>
      <c r="H41" s="717"/>
      <c r="I41" s="647"/>
      <c r="J41" s="648"/>
      <c r="K41" s="648"/>
      <c r="L41" s="648"/>
      <c r="M41" s="648"/>
      <c r="N41" s="648"/>
      <c r="O41" s="649"/>
      <c r="P41" s="650"/>
      <c r="Q41" s="651"/>
      <c r="R41" s="651"/>
      <c r="S41" s="651"/>
      <c r="T41" s="651"/>
      <c r="U41" s="652"/>
      <c r="V41" s="653"/>
      <c r="W41" s="692"/>
      <c r="X41" s="692"/>
      <c r="Y41" s="692"/>
      <c r="Z41" s="692"/>
      <c r="AA41" s="693"/>
      <c r="AB41" s="694"/>
      <c r="AC41" s="695"/>
      <c r="AD41" s="695"/>
      <c r="AE41" s="695"/>
      <c r="AF41" s="695"/>
      <c r="AG41" s="709"/>
      <c r="AH41" s="658"/>
      <c r="AI41" s="482"/>
      <c r="AJ41" s="441"/>
      <c r="AK41" s="441"/>
      <c r="AL41" s="441"/>
      <c r="AM41" s="441"/>
      <c r="AN41" s="441"/>
      <c r="AO41" s="441"/>
      <c r="AP41" s="441"/>
      <c r="AQ41" s="441"/>
      <c r="AR41" s="441"/>
      <c r="AS41" s="441"/>
      <c r="AT41" s="441"/>
      <c r="AU41" s="441"/>
      <c r="AV41" s="441"/>
      <c r="AW41" s="441"/>
      <c r="AX41" s="441"/>
      <c r="AY41" s="441"/>
      <c r="AZ41" s="441"/>
      <c r="BA41" s="441"/>
      <c r="BB41" s="441"/>
      <c r="BC41" s="441"/>
      <c r="BD41" s="441"/>
      <c r="BE41" s="441"/>
      <c r="BF41" s="441"/>
      <c r="BG41" s="441"/>
      <c r="BH41" s="441"/>
      <c r="BI41" s="441"/>
      <c r="BJ41" s="441"/>
      <c r="BK41" s="441"/>
      <c r="BL41" s="441"/>
      <c r="BM41" s="441"/>
      <c r="BN41" s="441"/>
      <c r="BO41" s="441"/>
      <c r="BP41" s="441"/>
      <c r="BQ41" s="441"/>
      <c r="BR41" s="441"/>
      <c r="BS41" s="441"/>
      <c r="BT41" s="441"/>
      <c r="BU41" s="441"/>
      <c r="BV41" s="441"/>
      <c r="BW41" s="441"/>
      <c r="BX41" s="441"/>
      <c r="BY41" s="441"/>
      <c r="BZ41" s="441"/>
      <c r="CA41" s="441"/>
      <c r="CB41" s="441"/>
      <c r="CC41" s="441"/>
      <c r="CD41" s="441"/>
      <c r="CE41" s="441"/>
      <c r="CF41" s="441"/>
      <c r="CG41" s="441"/>
      <c r="CH41" s="441"/>
      <c r="CI41" s="441"/>
      <c r="CJ41" s="441"/>
      <c r="CK41" s="441"/>
      <c r="CL41" s="441"/>
      <c r="CM41" s="441"/>
      <c r="CN41" s="441"/>
      <c r="CO41" s="441"/>
      <c r="CP41" s="441"/>
      <c r="CQ41" s="441"/>
      <c r="CR41" s="441"/>
      <c r="CS41" s="441"/>
      <c r="CT41" s="441"/>
      <c r="CU41" s="441"/>
      <c r="CV41" s="441"/>
      <c r="CW41" s="441"/>
      <c r="CX41" s="441"/>
      <c r="CY41" s="441"/>
      <c r="CZ41" s="441"/>
      <c r="DA41" s="441"/>
      <c r="DB41" s="441"/>
      <c r="DC41" s="441"/>
      <c r="DD41" s="441"/>
      <c r="DE41" s="441"/>
      <c r="DF41" s="441"/>
      <c r="DG41" s="441"/>
      <c r="DH41" s="441"/>
      <c r="DI41" s="441"/>
    </row>
    <row r="42" spans="1:113" s="245" customFormat="1" ht="12.75">
      <c r="A42" s="696" t="s">
        <v>63</v>
      </c>
      <c r="B42" s="805"/>
      <c r="C42" s="719"/>
      <c r="D42" s="720"/>
      <c r="E42" s="720"/>
      <c r="F42" s="720"/>
      <c r="G42" s="720"/>
      <c r="H42" s="721"/>
      <c r="I42" s="663"/>
      <c r="J42" s="664"/>
      <c r="K42" s="664"/>
      <c r="L42" s="664"/>
      <c r="M42" s="664"/>
      <c r="N42" s="664"/>
      <c r="O42" s="665"/>
      <c r="P42" s="666"/>
      <c r="Q42" s="667"/>
      <c r="R42" s="667"/>
      <c r="S42" s="667"/>
      <c r="T42" s="667"/>
      <c r="U42" s="668"/>
      <c r="V42" s="669"/>
      <c r="W42" s="670"/>
      <c r="X42" s="670"/>
      <c r="Y42" s="670"/>
      <c r="Z42" s="670"/>
      <c r="AA42" s="671"/>
      <c r="AB42" s="672"/>
      <c r="AC42" s="673"/>
      <c r="AD42" s="673"/>
      <c r="AE42" s="673"/>
      <c r="AF42" s="673"/>
      <c r="AG42" s="674"/>
      <c r="AH42" s="745"/>
      <c r="AI42" s="482"/>
      <c r="AJ42" s="441"/>
      <c r="AK42" s="441"/>
      <c r="AL42" s="441"/>
      <c r="AM42" s="441"/>
      <c r="AN42" s="441"/>
      <c r="AO42" s="441"/>
      <c r="AP42" s="441"/>
      <c r="AQ42" s="441"/>
      <c r="AR42" s="441"/>
      <c r="AS42" s="441"/>
      <c r="AT42" s="441"/>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41"/>
      <c r="CN42" s="441"/>
      <c r="CO42" s="441"/>
      <c r="CP42" s="441"/>
      <c r="CQ42" s="441"/>
      <c r="CR42" s="441"/>
      <c r="CS42" s="441"/>
      <c r="CT42" s="441"/>
      <c r="CU42" s="441"/>
      <c r="CV42" s="441"/>
      <c r="CW42" s="441"/>
      <c r="CX42" s="441"/>
      <c r="CY42" s="441"/>
      <c r="CZ42" s="441"/>
      <c r="DA42" s="441"/>
      <c r="DB42" s="441"/>
      <c r="DC42" s="441"/>
      <c r="DD42" s="441"/>
      <c r="DE42" s="441"/>
      <c r="DF42" s="441"/>
      <c r="DG42" s="441"/>
      <c r="DH42" s="441"/>
      <c r="DI42" s="441"/>
    </row>
    <row r="43" spans="1:113" s="245" customFormat="1" ht="12.75">
      <c r="A43" s="423" t="s">
        <v>54</v>
      </c>
      <c r="B43" s="801" t="s">
        <v>42</v>
      </c>
      <c r="C43" s="424">
        <v>3.61</v>
      </c>
      <c r="D43" s="425">
        <v>2.51</v>
      </c>
      <c r="E43" s="425">
        <v>3.08</v>
      </c>
      <c r="F43" s="425">
        <v>4.34</v>
      </c>
      <c r="G43" s="425">
        <v>4.1</v>
      </c>
      <c r="H43" s="426">
        <v>2.53</v>
      </c>
      <c r="I43" s="746">
        <v>6.91</v>
      </c>
      <c r="J43" s="747">
        <v>4.87</v>
      </c>
      <c r="K43" s="747">
        <v>6.99</v>
      </c>
      <c r="L43" s="747">
        <v>6.89</v>
      </c>
      <c r="M43" s="747">
        <v>6.98</v>
      </c>
      <c r="N43" s="747">
        <v>6.81</v>
      </c>
      <c r="O43" s="688">
        <v>1.51</v>
      </c>
      <c r="P43" s="678">
        <v>1.58</v>
      </c>
      <c r="Q43" s="679">
        <v>1.34</v>
      </c>
      <c r="R43" s="679">
        <v>1.63</v>
      </c>
      <c r="S43" s="679">
        <v>1.67</v>
      </c>
      <c r="T43" s="679">
        <v>1.66</v>
      </c>
      <c r="U43" s="680">
        <v>1.44</v>
      </c>
      <c r="V43" s="681">
        <v>1.06</v>
      </c>
      <c r="W43" s="682">
        <v>1.06</v>
      </c>
      <c r="X43" s="682">
        <v>0.94</v>
      </c>
      <c r="Y43" s="682">
        <v>1.06</v>
      </c>
      <c r="Z43" s="682">
        <v>1.72</v>
      </c>
      <c r="AA43" s="683">
        <v>1.06</v>
      </c>
      <c r="AB43" s="684">
        <v>1.06</v>
      </c>
      <c r="AC43" s="685">
        <v>1.06</v>
      </c>
      <c r="AD43" s="685">
        <v>0.94</v>
      </c>
      <c r="AE43" s="685">
        <v>1.06</v>
      </c>
      <c r="AF43" s="685">
        <v>1.72</v>
      </c>
      <c r="AG43" s="686">
        <v>1.06</v>
      </c>
      <c r="AH43" s="642" t="s">
        <v>98</v>
      </c>
      <c r="AI43" s="482"/>
      <c r="AJ43" s="441"/>
      <c r="AK43" s="441"/>
      <c r="AL43" s="441"/>
      <c r="AM43" s="441"/>
      <c r="AN43" s="441"/>
      <c r="AO43" s="441"/>
      <c r="AP43" s="441"/>
      <c r="AQ43" s="441"/>
      <c r="AR43" s="441"/>
      <c r="AS43" s="441"/>
      <c r="AT43" s="441"/>
      <c r="AU43" s="441"/>
      <c r="AV43" s="441"/>
      <c r="AW43" s="441"/>
      <c r="AX43" s="441"/>
      <c r="AY43" s="441"/>
      <c r="AZ43" s="441"/>
      <c r="BA43" s="441"/>
      <c r="BB43" s="441"/>
      <c r="BC43" s="441"/>
      <c r="BD43" s="441"/>
      <c r="BE43" s="441"/>
      <c r="BF43" s="441"/>
      <c r="BG43" s="441"/>
      <c r="BH43" s="441"/>
      <c r="BI43" s="441"/>
      <c r="BJ43" s="441"/>
      <c r="BK43" s="441"/>
      <c r="BL43" s="441"/>
      <c r="BM43" s="441"/>
      <c r="BN43" s="441"/>
      <c r="BO43" s="441"/>
      <c r="BP43" s="441"/>
      <c r="BQ43" s="441"/>
      <c r="BR43" s="441"/>
      <c r="BS43" s="441"/>
      <c r="BT43" s="441"/>
      <c r="BU43" s="441"/>
      <c r="BV43" s="441"/>
      <c r="BW43" s="441"/>
      <c r="BX43" s="441"/>
      <c r="BY43" s="441"/>
      <c r="BZ43" s="441"/>
      <c r="CA43" s="441"/>
      <c r="CB43" s="441"/>
      <c r="CC43" s="441"/>
      <c r="CD43" s="441"/>
      <c r="CE43" s="441"/>
      <c r="CF43" s="441"/>
      <c r="CG43" s="441"/>
      <c r="CH43" s="441"/>
      <c r="CI43" s="441"/>
      <c r="CJ43" s="441"/>
      <c r="CK43" s="441"/>
      <c r="CL43" s="441"/>
      <c r="CM43" s="441"/>
      <c r="CN43" s="441"/>
      <c r="CO43" s="441"/>
      <c r="CP43" s="441"/>
      <c r="CQ43" s="441"/>
      <c r="CR43" s="441"/>
      <c r="CS43" s="441"/>
      <c r="CT43" s="441"/>
      <c r="CU43" s="441"/>
      <c r="CV43" s="441"/>
      <c r="CW43" s="441"/>
      <c r="CX43" s="441"/>
      <c r="CY43" s="441"/>
      <c r="CZ43" s="441"/>
      <c r="DA43" s="441"/>
      <c r="DB43" s="441"/>
      <c r="DC43" s="441"/>
      <c r="DD43" s="441"/>
      <c r="DE43" s="441"/>
      <c r="DF43" s="441"/>
      <c r="DG43" s="441"/>
      <c r="DH43" s="441"/>
      <c r="DI43" s="441"/>
    </row>
    <row r="44" spans="1:113" s="245" customFormat="1" ht="12.75">
      <c r="A44" s="423" t="s">
        <v>24</v>
      </c>
      <c r="B44" s="801" t="s">
        <v>44</v>
      </c>
      <c r="C44" s="424">
        <v>17257</v>
      </c>
      <c r="D44" s="425">
        <v>17257</v>
      </c>
      <c r="E44" s="425">
        <v>17257</v>
      </c>
      <c r="F44" s="425">
        <v>17257</v>
      </c>
      <c r="G44" s="425">
        <v>17257</v>
      </c>
      <c r="H44" s="426">
        <v>17257</v>
      </c>
      <c r="I44" s="427">
        <v>17257</v>
      </c>
      <c r="J44" s="428">
        <v>17257</v>
      </c>
      <c r="K44" s="428">
        <v>17257</v>
      </c>
      <c r="L44" s="428">
        <v>17257</v>
      </c>
      <c r="M44" s="428">
        <v>17257</v>
      </c>
      <c r="N44" s="428">
        <v>17257</v>
      </c>
      <c r="O44" s="429">
        <v>17257</v>
      </c>
      <c r="P44" s="430">
        <v>17257</v>
      </c>
      <c r="Q44" s="431">
        <v>17257</v>
      </c>
      <c r="R44" s="431">
        <v>17257</v>
      </c>
      <c r="S44" s="431">
        <v>17257</v>
      </c>
      <c r="T44" s="431">
        <v>17257</v>
      </c>
      <c r="U44" s="432">
        <v>17257</v>
      </c>
      <c r="V44" s="433">
        <v>17257</v>
      </c>
      <c r="W44" s="434">
        <v>17257</v>
      </c>
      <c r="X44" s="434">
        <v>17257</v>
      </c>
      <c r="Y44" s="434">
        <v>17257</v>
      </c>
      <c r="Z44" s="434">
        <v>17257</v>
      </c>
      <c r="AA44" s="435">
        <v>17257</v>
      </c>
      <c r="AB44" s="436">
        <v>17257</v>
      </c>
      <c r="AC44" s="437">
        <v>17257</v>
      </c>
      <c r="AD44" s="437">
        <v>17257</v>
      </c>
      <c r="AE44" s="437">
        <v>17257</v>
      </c>
      <c r="AF44" s="437">
        <v>17257</v>
      </c>
      <c r="AG44" s="438">
        <v>17257</v>
      </c>
      <c r="AH44" s="439" t="s">
        <v>162</v>
      </c>
      <c r="AI44" s="482"/>
      <c r="AJ44" s="441"/>
      <c r="AK44" s="441"/>
      <c r="AL44" s="441"/>
      <c r="AM44" s="441"/>
      <c r="AN44" s="441"/>
      <c r="AO44" s="441"/>
      <c r="AP44" s="441"/>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1"/>
      <c r="CB44" s="441"/>
      <c r="CC44" s="441"/>
      <c r="CD44" s="441"/>
      <c r="CE44" s="441"/>
      <c r="CF44" s="441"/>
      <c r="CG44" s="441"/>
      <c r="CH44" s="441"/>
      <c r="CI44" s="441"/>
      <c r="CJ44" s="441"/>
      <c r="CK44" s="441"/>
      <c r="CL44" s="441"/>
      <c r="CM44" s="441"/>
      <c r="CN44" s="441"/>
      <c r="CO44" s="441"/>
      <c r="CP44" s="441"/>
      <c r="CQ44" s="441"/>
      <c r="CR44" s="441"/>
      <c r="CS44" s="441"/>
      <c r="CT44" s="441"/>
      <c r="CU44" s="441"/>
      <c r="CV44" s="441"/>
      <c r="CW44" s="441"/>
      <c r="CX44" s="441"/>
      <c r="CY44" s="441"/>
      <c r="CZ44" s="441"/>
      <c r="DA44" s="441"/>
      <c r="DB44" s="441"/>
      <c r="DC44" s="441"/>
      <c r="DD44" s="441"/>
      <c r="DE44" s="441"/>
      <c r="DF44" s="441"/>
      <c r="DG44" s="441"/>
      <c r="DH44" s="441"/>
      <c r="DI44" s="441"/>
    </row>
    <row r="45" spans="1:113" s="245" customFormat="1" ht="13.5" thickBot="1">
      <c r="A45" s="502" t="s">
        <v>25</v>
      </c>
      <c r="B45" s="804" t="s">
        <v>13</v>
      </c>
      <c r="C45" s="519">
        <v>272.55</v>
      </c>
      <c r="D45" s="520">
        <v>272.55</v>
      </c>
      <c r="E45" s="520">
        <v>272.55</v>
      </c>
      <c r="F45" s="520">
        <v>272.55</v>
      </c>
      <c r="G45" s="520">
        <v>272.55</v>
      </c>
      <c r="H45" s="521">
        <v>272.55</v>
      </c>
      <c r="I45" s="522">
        <v>272.55</v>
      </c>
      <c r="J45" s="523">
        <v>272.55</v>
      </c>
      <c r="K45" s="523">
        <v>272.55</v>
      </c>
      <c r="L45" s="523">
        <v>272.55</v>
      </c>
      <c r="M45" s="523">
        <v>272.55</v>
      </c>
      <c r="N45" s="523">
        <v>272.55</v>
      </c>
      <c r="O45" s="524">
        <v>272.55</v>
      </c>
      <c r="P45" s="525">
        <v>272.55</v>
      </c>
      <c r="Q45" s="526">
        <v>272.55</v>
      </c>
      <c r="R45" s="526">
        <v>272.55</v>
      </c>
      <c r="S45" s="526">
        <v>272.55</v>
      </c>
      <c r="T45" s="526">
        <v>272.55</v>
      </c>
      <c r="U45" s="527">
        <v>272.55</v>
      </c>
      <c r="V45" s="528">
        <v>272.55</v>
      </c>
      <c r="W45" s="529">
        <v>272.55</v>
      </c>
      <c r="X45" s="529">
        <v>272.55</v>
      </c>
      <c r="Y45" s="529">
        <v>272.55</v>
      </c>
      <c r="Z45" s="529">
        <v>272.55</v>
      </c>
      <c r="AA45" s="530">
        <v>272.55</v>
      </c>
      <c r="AB45" s="531">
        <v>272.55</v>
      </c>
      <c r="AC45" s="532">
        <v>272.55</v>
      </c>
      <c r="AD45" s="532">
        <v>272.55</v>
      </c>
      <c r="AE45" s="532">
        <v>272.55</v>
      </c>
      <c r="AF45" s="532">
        <v>272.55</v>
      </c>
      <c r="AG45" s="533">
        <v>272.55</v>
      </c>
      <c r="AH45" s="439" t="s">
        <v>162</v>
      </c>
      <c r="AI45" s="482"/>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row>
    <row r="46" spans="1:113" s="245" customFormat="1" ht="13.5" thickBot="1">
      <c r="A46" s="691"/>
      <c r="B46" s="802"/>
      <c r="C46" s="706"/>
      <c r="D46" s="707"/>
      <c r="E46" s="707"/>
      <c r="F46" s="707"/>
      <c r="G46" s="707"/>
      <c r="H46" s="708"/>
      <c r="I46" s="647"/>
      <c r="J46" s="648"/>
      <c r="K46" s="648"/>
      <c r="L46" s="648"/>
      <c r="M46" s="648"/>
      <c r="N46" s="648"/>
      <c r="O46" s="649"/>
      <c r="P46" s="650"/>
      <c r="Q46" s="651"/>
      <c r="R46" s="651"/>
      <c r="S46" s="651"/>
      <c r="T46" s="651"/>
      <c r="U46" s="652"/>
      <c r="V46" s="653"/>
      <c r="W46" s="692"/>
      <c r="X46" s="692"/>
      <c r="Y46" s="692"/>
      <c r="Z46" s="692"/>
      <c r="AA46" s="693"/>
      <c r="AB46" s="694"/>
      <c r="AC46" s="695"/>
      <c r="AD46" s="695"/>
      <c r="AE46" s="695"/>
      <c r="AF46" s="695"/>
      <c r="AG46" s="709"/>
      <c r="AH46" s="658"/>
      <c r="AI46" s="482"/>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1"/>
      <c r="DD46" s="441"/>
      <c r="DE46" s="441"/>
      <c r="DF46" s="441"/>
      <c r="DG46" s="441"/>
      <c r="DH46" s="441"/>
      <c r="DI46" s="441"/>
    </row>
    <row r="47" spans="1:113" s="245" customFormat="1" ht="12.75">
      <c r="A47" s="696" t="s">
        <v>64</v>
      </c>
      <c r="B47" s="805"/>
      <c r="C47" s="719"/>
      <c r="D47" s="720"/>
      <c r="E47" s="720"/>
      <c r="F47" s="720"/>
      <c r="G47" s="720"/>
      <c r="H47" s="721"/>
      <c r="I47" s="663"/>
      <c r="J47" s="664"/>
      <c r="K47" s="664"/>
      <c r="L47" s="664"/>
      <c r="M47" s="664"/>
      <c r="N47" s="664"/>
      <c r="O47" s="665"/>
      <c r="P47" s="666"/>
      <c r="Q47" s="667"/>
      <c r="R47" s="667"/>
      <c r="S47" s="667"/>
      <c r="T47" s="667"/>
      <c r="U47" s="668"/>
      <c r="V47" s="669"/>
      <c r="W47" s="670"/>
      <c r="X47" s="670"/>
      <c r="Y47" s="670"/>
      <c r="Z47" s="670"/>
      <c r="AA47" s="671"/>
      <c r="AB47" s="672"/>
      <c r="AC47" s="673"/>
      <c r="AD47" s="673"/>
      <c r="AE47" s="673"/>
      <c r="AF47" s="673"/>
      <c r="AG47" s="674"/>
      <c r="AH47" s="697"/>
      <c r="AI47" s="482"/>
      <c r="AJ47" s="441"/>
      <c r="AK47" s="441"/>
      <c r="AL47" s="441"/>
      <c r="AM47" s="441"/>
      <c r="AN47" s="441"/>
      <c r="AO47" s="441"/>
      <c r="AP47" s="441"/>
      <c r="AQ47" s="441"/>
      <c r="AR47" s="441"/>
      <c r="AS47" s="441"/>
      <c r="AT47" s="441"/>
      <c r="AU47" s="441"/>
      <c r="AV47" s="441"/>
      <c r="AW47" s="441"/>
      <c r="AX47" s="441"/>
      <c r="AY47" s="441"/>
      <c r="AZ47" s="441"/>
      <c r="BA47" s="441"/>
      <c r="BB47" s="441"/>
      <c r="BC47" s="441"/>
      <c r="BD47" s="441"/>
      <c r="BE47" s="441"/>
      <c r="BF47" s="441"/>
      <c r="BG47" s="441"/>
      <c r="BH47" s="441"/>
      <c r="BI47" s="441"/>
      <c r="BJ47" s="441"/>
      <c r="BK47" s="441"/>
      <c r="BL47" s="441"/>
      <c r="BM47" s="441"/>
      <c r="BN47" s="441"/>
      <c r="BO47" s="441"/>
      <c r="BP47" s="441"/>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1"/>
      <c r="CQ47" s="441"/>
      <c r="CR47" s="441"/>
      <c r="CS47" s="441"/>
      <c r="CT47" s="441"/>
      <c r="CU47" s="441"/>
      <c r="CV47" s="441"/>
      <c r="CW47" s="441"/>
      <c r="CX47" s="441"/>
      <c r="CY47" s="441"/>
      <c r="CZ47" s="441"/>
      <c r="DA47" s="441"/>
      <c r="DB47" s="441"/>
      <c r="DC47" s="441"/>
      <c r="DD47" s="441"/>
      <c r="DE47" s="441"/>
      <c r="DF47" s="441"/>
      <c r="DG47" s="441"/>
      <c r="DH47" s="441"/>
      <c r="DI47" s="441"/>
    </row>
    <row r="48" spans="1:113" s="245" customFormat="1" ht="26.25" customHeight="1">
      <c r="A48" s="423" t="s">
        <v>47</v>
      </c>
      <c r="B48" s="801" t="s">
        <v>42</v>
      </c>
      <c r="C48" s="424">
        <v>166.27</v>
      </c>
      <c r="D48" s="425">
        <v>183.13</v>
      </c>
      <c r="E48" s="425">
        <v>152.93</v>
      </c>
      <c r="F48" s="425">
        <v>184.36</v>
      </c>
      <c r="G48" s="425">
        <v>162.1</v>
      </c>
      <c r="H48" s="426">
        <v>164.72</v>
      </c>
      <c r="I48" s="427">
        <v>5.41</v>
      </c>
      <c r="J48" s="428">
        <v>4.27</v>
      </c>
      <c r="K48" s="428">
        <v>5.26</v>
      </c>
      <c r="L48" s="428">
        <v>5.56</v>
      </c>
      <c r="M48" s="428">
        <v>5.26</v>
      </c>
      <c r="N48" s="428">
        <v>5.68</v>
      </c>
      <c r="O48" s="748">
        <v>24.49</v>
      </c>
      <c r="P48" s="430">
        <v>24.27</v>
      </c>
      <c r="Q48" s="431">
        <v>23.88</v>
      </c>
      <c r="R48" s="431">
        <v>24.78</v>
      </c>
      <c r="S48" s="431">
        <v>24.18</v>
      </c>
      <c r="T48" s="431">
        <v>24.5</v>
      </c>
      <c r="U48" s="432">
        <v>23.3</v>
      </c>
      <c r="V48" s="433">
        <v>3.3</v>
      </c>
      <c r="W48" s="434">
        <v>3.3</v>
      </c>
      <c r="X48" s="434">
        <v>3.3</v>
      </c>
      <c r="Y48" s="434">
        <v>3.3</v>
      </c>
      <c r="Z48" s="434">
        <v>3.3</v>
      </c>
      <c r="AA48" s="435">
        <v>3.3</v>
      </c>
      <c r="AB48" s="436">
        <v>3.3</v>
      </c>
      <c r="AC48" s="685">
        <v>3.3</v>
      </c>
      <c r="AD48" s="685">
        <v>3.3</v>
      </c>
      <c r="AE48" s="685">
        <v>3.3</v>
      </c>
      <c r="AF48" s="685">
        <v>3.3</v>
      </c>
      <c r="AG48" s="686">
        <v>3.3</v>
      </c>
      <c r="AH48" s="642" t="s">
        <v>157</v>
      </c>
      <c r="AI48" s="482"/>
      <c r="AJ48" s="441"/>
      <c r="AK48" s="441"/>
      <c r="AL48" s="441"/>
      <c r="AM48" s="441"/>
      <c r="AN48" s="441"/>
      <c r="AO48" s="441"/>
      <c r="AP48" s="441"/>
      <c r="AQ48" s="441"/>
      <c r="AR48" s="441"/>
      <c r="AS48" s="441"/>
      <c r="AT48" s="441"/>
      <c r="AU48" s="441"/>
      <c r="AV48" s="441"/>
      <c r="AW48" s="441"/>
      <c r="AX48" s="441"/>
      <c r="AY48" s="441"/>
      <c r="AZ48" s="441"/>
      <c r="BA48" s="441"/>
      <c r="BB48" s="441"/>
      <c r="BC48" s="441"/>
      <c r="BD48" s="441"/>
      <c r="BE48" s="441"/>
      <c r="BF48" s="441"/>
      <c r="BG48" s="441"/>
      <c r="BH48" s="441"/>
      <c r="BI48" s="441"/>
      <c r="BJ48" s="441"/>
      <c r="BK48" s="441"/>
      <c r="BL48" s="441"/>
      <c r="BM48" s="441"/>
      <c r="BN48" s="441"/>
      <c r="BO48" s="441"/>
      <c r="BP48" s="441"/>
      <c r="BQ48" s="441"/>
      <c r="BR48" s="441"/>
      <c r="BS48" s="441"/>
      <c r="BT48" s="441"/>
      <c r="BU48" s="441"/>
      <c r="BV48" s="441"/>
      <c r="BW48" s="441"/>
      <c r="BX48" s="441"/>
      <c r="BY48" s="441"/>
      <c r="BZ48" s="441"/>
      <c r="CA48" s="441"/>
      <c r="CB48" s="441"/>
      <c r="CC48" s="441"/>
      <c r="CD48" s="441"/>
      <c r="CE48" s="441"/>
      <c r="CF48" s="441"/>
      <c r="CG48" s="441"/>
      <c r="CH48" s="441"/>
      <c r="CI48" s="441"/>
      <c r="CJ48" s="441"/>
      <c r="CK48" s="441"/>
      <c r="CL48" s="441"/>
      <c r="CM48" s="441"/>
      <c r="CN48" s="441"/>
      <c r="CO48" s="441"/>
      <c r="CP48" s="441"/>
      <c r="CQ48" s="441"/>
      <c r="CR48" s="441"/>
      <c r="CS48" s="441"/>
      <c r="CT48" s="441"/>
      <c r="CU48" s="441"/>
      <c r="CV48" s="441"/>
      <c r="CW48" s="441"/>
      <c r="CX48" s="441"/>
      <c r="CY48" s="441"/>
      <c r="CZ48" s="441"/>
      <c r="DA48" s="441"/>
      <c r="DB48" s="441"/>
      <c r="DC48" s="441"/>
      <c r="DD48" s="441"/>
      <c r="DE48" s="441"/>
      <c r="DF48" s="441"/>
      <c r="DG48" s="441"/>
      <c r="DH48" s="441"/>
      <c r="DI48" s="441"/>
    </row>
    <row r="49" spans="1:113" s="245" customFormat="1" ht="12.75">
      <c r="A49" s="423" t="s">
        <v>24</v>
      </c>
      <c r="B49" s="801" t="s">
        <v>44</v>
      </c>
      <c r="C49" s="628">
        <v>154.55</v>
      </c>
      <c r="D49" s="629">
        <v>154.55</v>
      </c>
      <c r="E49" s="629">
        <v>154.55</v>
      </c>
      <c r="F49" s="629">
        <v>154.55</v>
      </c>
      <c r="G49" s="629">
        <v>154.55</v>
      </c>
      <c r="H49" s="630">
        <v>154.55</v>
      </c>
      <c r="I49" s="631">
        <v>154.55</v>
      </c>
      <c r="J49" s="632">
        <v>154.55</v>
      </c>
      <c r="K49" s="632">
        <v>154.55</v>
      </c>
      <c r="L49" s="632">
        <v>154.55</v>
      </c>
      <c r="M49" s="632">
        <v>154.55</v>
      </c>
      <c r="N49" s="632">
        <v>154.55</v>
      </c>
      <c r="O49" s="248">
        <v>154.55</v>
      </c>
      <c r="P49" s="633">
        <v>154.55</v>
      </c>
      <c r="Q49" s="634">
        <v>154.55</v>
      </c>
      <c r="R49" s="634">
        <v>154.55</v>
      </c>
      <c r="S49" s="634">
        <v>154.55</v>
      </c>
      <c r="T49" s="634">
        <v>154.55</v>
      </c>
      <c r="U49" s="749">
        <v>154.55</v>
      </c>
      <c r="V49" s="750">
        <v>154.55</v>
      </c>
      <c r="W49" s="637">
        <v>154.55</v>
      </c>
      <c r="X49" s="637">
        <v>154.55</v>
      </c>
      <c r="Y49" s="637">
        <v>154.55</v>
      </c>
      <c r="Z49" s="637">
        <v>154.55</v>
      </c>
      <c r="AA49" s="751">
        <v>154.55</v>
      </c>
      <c r="AB49" s="752">
        <v>154.55</v>
      </c>
      <c r="AC49" s="640">
        <v>154.55</v>
      </c>
      <c r="AD49" s="640">
        <v>154.55</v>
      </c>
      <c r="AE49" s="640">
        <v>154.55</v>
      </c>
      <c r="AF49" s="640">
        <v>154.55</v>
      </c>
      <c r="AG49" s="641">
        <v>154.55</v>
      </c>
      <c r="AH49" s="439" t="s">
        <v>162</v>
      </c>
      <c r="AI49" s="482"/>
      <c r="AJ49" s="441"/>
      <c r="AK49" s="441"/>
      <c r="AL49" s="441"/>
      <c r="AM49" s="441"/>
      <c r="AN49" s="441"/>
      <c r="AO49" s="441"/>
      <c r="AP49" s="441"/>
      <c r="AQ49" s="441"/>
      <c r="AR49" s="441"/>
      <c r="AS49" s="441"/>
      <c r="AT49" s="441"/>
      <c r="AU49" s="441"/>
      <c r="AV49" s="441"/>
      <c r="AW49" s="441"/>
      <c r="AX49" s="441"/>
      <c r="AY49" s="441"/>
      <c r="AZ49" s="441"/>
      <c r="BA49" s="441"/>
      <c r="BB49" s="441"/>
      <c r="BC49" s="441"/>
      <c r="BD49" s="441"/>
      <c r="BE49" s="441"/>
      <c r="BF49" s="441"/>
      <c r="BG49" s="441"/>
      <c r="BH49" s="441"/>
      <c r="BI49" s="441"/>
      <c r="BJ49" s="441"/>
      <c r="BK49" s="441"/>
      <c r="BL49" s="441"/>
      <c r="BM49" s="441"/>
      <c r="BN49" s="441"/>
      <c r="BO49" s="441"/>
      <c r="BP49" s="441"/>
      <c r="BQ49" s="441"/>
      <c r="BR49" s="441"/>
      <c r="BS49" s="441"/>
      <c r="BT49" s="441"/>
      <c r="BU49" s="441"/>
      <c r="BV49" s="441"/>
      <c r="BW49" s="441"/>
      <c r="BX49" s="441"/>
      <c r="BY49" s="441"/>
      <c r="BZ49" s="441"/>
      <c r="CA49" s="441"/>
      <c r="CB49" s="441"/>
      <c r="CC49" s="441"/>
      <c r="CD49" s="441"/>
      <c r="CE49" s="441"/>
      <c r="CF49" s="441"/>
      <c r="CG49" s="441"/>
      <c r="CH49" s="441"/>
      <c r="CI49" s="441"/>
      <c r="CJ49" s="441"/>
      <c r="CK49" s="441"/>
      <c r="CL49" s="441"/>
      <c r="CM49" s="441"/>
      <c r="CN49" s="441"/>
      <c r="CO49" s="441"/>
      <c r="CP49" s="441"/>
      <c r="CQ49" s="441"/>
      <c r="CR49" s="441"/>
      <c r="CS49" s="441"/>
      <c r="CT49" s="441"/>
      <c r="CU49" s="441"/>
      <c r="CV49" s="441"/>
      <c r="CW49" s="441"/>
      <c r="CX49" s="441"/>
      <c r="CY49" s="441"/>
      <c r="CZ49" s="441"/>
      <c r="DA49" s="441"/>
      <c r="DB49" s="441"/>
      <c r="DC49" s="441"/>
      <c r="DD49" s="441"/>
      <c r="DE49" s="441"/>
      <c r="DF49" s="441"/>
      <c r="DG49" s="441"/>
      <c r="DH49" s="441"/>
      <c r="DI49" s="441"/>
    </row>
    <row r="50" spans="1:113" s="245" customFormat="1" ht="13.5" thickBot="1">
      <c r="A50" s="502" t="s">
        <v>25</v>
      </c>
      <c r="B50" s="804" t="s">
        <v>81</v>
      </c>
      <c r="C50" s="519">
        <v>2.88</v>
      </c>
      <c r="D50" s="520">
        <v>2.88</v>
      </c>
      <c r="E50" s="520">
        <v>2.88</v>
      </c>
      <c r="F50" s="520">
        <v>2.88</v>
      </c>
      <c r="G50" s="520">
        <v>2.88</v>
      </c>
      <c r="H50" s="521">
        <v>2.88</v>
      </c>
      <c r="I50" s="522">
        <v>2.88</v>
      </c>
      <c r="J50" s="523">
        <v>2.88</v>
      </c>
      <c r="K50" s="523">
        <v>2.88</v>
      </c>
      <c r="L50" s="523">
        <v>2.88</v>
      </c>
      <c r="M50" s="523">
        <v>2.88</v>
      </c>
      <c r="N50" s="523">
        <v>2.88</v>
      </c>
      <c r="O50" s="524">
        <v>2.88</v>
      </c>
      <c r="P50" s="525">
        <v>2.88</v>
      </c>
      <c r="Q50" s="526">
        <v>2.88</v>
      </c>
      <c r="R50" s="526">
        <v>2.88</v>
      </c>
      <c r="S50" s="526">
        <v>2.88</v>
      </c>
      <c r="T50" s="526">
        <v>2.88</v>
      </c>
      <c r="U50" s="527">
        <v>2.88</v>
      </c>
      <c r="V50" s="528">
        <v>2.88</v>
      </c>
      <c r="W50" s="529">
        <v>2.88</v>
      </c>
      <c r="X50" s="529">
        <v>2.88</v>
      </c>
      <c r="Y50" s="529">
        <v>2.88</v>
      </c>
      <c r="Z50" s="529">
        <v>2.88</v>
      </c>
      <c r="AA50" s="530">
        <v>2.88</v>
      </c>
      <c r="AB50" s="531">
        <v>2.88</v>
      </c>
      <c r="AC50" s="532">
        <v>2.88</v>
      </c>
      <c r="AD50" s="532">
        <v>2.88</v>
      </c>
      <c r="AE50" s="532">
        <v>2.88</v>
      </c>
      <c r="AF50" s="532">
        <v>2.88</v>
      </c>
      <c r="AG50" s="533">
        <v>2.88</v>
      </c>
      <c r="AH50" s="439" t="s">
        <v>162</v>
      </c>
      <c r="AI50" s="482"/>
      <c r="AJ50" s="441"/>
      <c r="AK50" s="441"/>
      <c r="AL50" s="441"/>
      <c r="AM50" s="441"/>
      <c r="AN50" s="441"/>
      <c r="AO50" s="441"/>
      <c r="AP50" s="441"/>
      <c r="AQ50" s="441"/>
      <c r="AR50" s="441"/>
      <c r="AS50" s="441"/>
      <c r="AT50" s="441"/>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441"/>
      <c r="BV50" s="441"/>
      <c r="BW50" s="441"/>
      <c r="BX50" s="441"/>
      <c r="BY50" s="441"/>
      <c r="BZ50" s="441"/>
      <c r="CA50" s="441"/>
      <c r="CB50" s="441"/>
      <c r="CC50" s="441"/>
      <c r="CD50" s="441"/>
      <c r="CE50" s="441"/>
      <c r="CF50" s="441"/>
      <c r="CG50" s="441"/>
      <c r="CH50" s="441"/>
      <c r="CI50" s="441"/>
      <c r="CJ50" s="441"/>
      <c r="CK50" s="441"/>
      <c r="CL50" s="441"/>
      <c r="CM50" s="441"/>
      <c r="CN50" s="441"/>
      <c r="CO50" s="441"/>
      <c r="CP50" s="441"/>
      <c r="CQ50" s="441"/>
      <c r="CR50" s="441"/>
      <c r="CS50" s="441"/>
      <c r="CT50" s="441"/>
      <c r="CU50" s="441"/>
      <c r="CV50" s="441"/>
      <c r="CW50" s="441"/>
      <c r="CX50" s="441"/>
      <c r="CY50" s="441"/>
      <c r="CZ50" s="441"/>
      <c r="DA50" s="441"/>
      <c r="DB50" s="441"/>
      <c r="DC50" s="441"/>
      <c r="DD50" s="441"/>
      <c r="DE50" s="441"/>
      <c r="DF50" s="441"/>
      <c r="DG50" s="441"/>
      <c r="DH50" s="441"/>
      <c r="DI50" s="441"/>
    </row>
    <row r="51" spans="1:113" s="245" customFormat="1" ht="13.5" thickBot="1">
      <c r="A51" s="691"/>
      <c r="B51" s="802"/>
      <c r="C51" s="644"/>
      <c r="D51" s="645"/>
      <c r="E51" s="645"/>
      <c r="F51" s="645"/>
      <c r="G51" s="645"/>
      <c r="H51" s="646"/>
      <c r="I51" s="647"/>
      <c r="J51" s="648"/>
      <c r="K51" s="648"/>
      <c r="L51" s="648"/>
      <c r="M51" s="648"/>
      <c r="N51" s="648"/>
      <c r="O51" s="649"/>
      <c r="P51" s="650"/>
      <c r="Q51" s="651"/>
      <c r="R51" s="651"/>
      <c r="S51" s="651"/>
      <c r="T51" s="651"/>
      <c r="U51" s="652"/>
      <c r="V51" s="653"/>
      <c r="W51" s="654"/>
      <c r="X51" s="654"/>
      <c r="Y51" s="654"/>
      <c r="Z51" s="654"/>
      <c r="AA51" s="654"/>
      <c r="AB51" s="694"/>
      <c r="AC51" s="695"/>
      <c r="AD51" s="695"/>
      <c r="AE51" s="695"/>
      <c r="AF51" s="695"/>
      <c r="AG51" s="709"/>
      <c r="AH51" s="658"/>
      <c r="AI51" s="482"/>
      <c r="AJ51" s="441"/>
      <c r="AK51" s="441"/>
      <c r="AL51" s="441"/>
      <c r="AM51" s="441"/>
      <c r="AN51" s="441"/>
      <c r="AO51" s="441"/>
      <c r="AP51" s="441"/>
      <c r="AQ51" s="441"/>
      <c r="AR51" s="441"/>
      <c r="AS51" s="441"/>
      <c r="AT51" s="441"/>
      <c r="AU51" s="441"/>
      <c r="AV51" s="441"/>
      <c r="AW51" s="441"/>
      <c r="AX51" s="441"/>
      <c r="AY51" s="441"/>
      <c r="AZ51" s="441"/>
      <c r="BA51" s="441"/>
      <c r="BB51" s="441"/>
      <c r="BC51" s="441"/>
      <c r="BD51" s="441"/>
      <c r="BE51" s="441"/>
      <c r="BF51" s="441"/>
      <c r="BG51" s="441"/>
      <c r="BH51" s="441"/>
      <c r="BI51" s="441"/>
      <c r="BJ51" s="441"/>
      <c r="BK51" s="441"/>
      <c r="BL51" s="441"/>
      <c r="BM51" s="441"/>
      <c r="BN51" s="441"/>
      <c r="BO51" s="441"/>
      <c r="BP51" s="441"/>
      <c r="BQ51" s="441"/>
      <c r="BR51" s="441"/>
      <c r="BS51" s="441"/>
      <c r="BT51" s="441"/>
      <c r="BU51" s="441"/>
      <c r="BV51" s="441"/>
      <c r="BW51" s="441"/>
      <c r="BX51" s="441"/>
      <c r="BY51" s="441"/>
      <c r="BZ51" s="441"/>
      <c r="CA51" s="441"/>
      <c r="CB51" s="441"/>
      <c r="CC51" s="441"/>
      <c r="CD51" s="441"/>
      <c r="CE51" s="441"/>
      <c r="CF51" s="441"/>
      <c r="CG51" s="441"/>
      <c r="CH51" s="441"/>
      <c r="CI51" s="441"/>
      <c r="CJ51" s="441"/>
      <c r="CK51" s="441"/>
      <c r="CL51" s="441"/>
      <c r="CM51" s="441"/>
      <c r="CN51" s="441"/>
      <c r="CO51" s="441"/>
      <c r="CP51" s="441"/>
      <c r="CQ51" s="441"/>
      <c r="CR51" s="441"/>
      <c r="CS51" s="441"/>
      <c r="CT51" s="441"/>
      <c r="CU51" s="441"/>
      <c r="CV51" s="441"/>
      <c r="CW51" s="441"/>
      <c r="CX51" s="441"/>
      <c r="CY51" s="441"/>
      <c r="CZ51" s="441"/>
      <c r="DA51" s="441"/>
      <c r="DB51" s="441"/>
      <c r="DC51" s="441"/>
      <c r="DD51" s="441"/>
      <c r="DE51" s="441"/>
      <c r="DF51" s="441"/>
      <c r="DG51" s="441"/>
      <c r="DH51" s="441"/>
      <c r="DI51" s="441"/>
    </row>
    <row r="52" spans="1:113" s="245" customFormat="1" ht="13.5" customHeight="1">
      <c r="A52" s="696" t="s">
        <v>37</v>
      </c>
      <c r="B52" s="805"/>
      <c r="C52" s="794"/>
      <c r="D52" s="661"/>
      <c r="E52" s="661"/>
      <c r="F52" s="661"/>
      <c r="G52" s="661"/>
      <c r="H52" s="662"/>
      <c r="I52" s="663"/>
      <c r="J52" s="664"/>
      <c r="K52" s="664"/>
      <c r="L52" s="664"/>
      <c r="M52" s="664"/>
      <c r="N52" s="664"/>
      <c r="O52" s="665"/>
      <c r="P52" s="666"/>
      <c r="Q52" s="667"/>
      <c r="R52" s="667"/>
      <c r="S52" s="667"/>
      <c r="T52" s="667"/>
      <c r="U52" s="668"/>
      <c r="V52" s="669"/>
      <c r="W52" s="670"/>
      <c r="X52" s="670"/>
      <c r="Y52" s="670"/>
      <c r="Z52" s="670"/>
      <c r="AA52" s="671"/>
      <c r="AB52" s="672"/>
      <c r="AC52" s="673"/>
      <c r="AD52" s="673"/>
      <c r="AE52" s="673"/>
      <c r="AF52" s="673"/>
      <c r="AG52" s="674"/>
      <c r="AH52" s="697"/>
      <c r="AI52" s="482"/>
      <c r="AJ52" s="441"/>
      <c r="AK52" s="441"/>
      <c r="AL52" s="441"/>
      <c r="AM52" s="441"/>
      <c r="AN52" s="441"/>
      <c r="AO52" s="441"/>
      <c r="AP52" s="441"/>
      <c r="AQ52" s="441"/>
      <c r="AR52" s="441"/>
      <c r="AS52" s="441"/>
      <c r="AT52" s="441"/>
      <c r="AU52" s="441"/>
      <c r="AV52" s="441"/>
      <c r="AW52" s="441"/>
      <c r="AX52" s="441"/>
      <c r="AY52" s="441"/>
      <c r="AZ52" s="441"/>
      <c r="BA52" s="441"/>
      <c r="BB52" s="441"/>
      <c r="BC52" s="441"/>
      <c r="BD52" s="441"/>
      <c r="BE52" s="441"/>
      <c r="BF52" s="441"/>
      <c r="BG52" s="441"/>
      <c r="BH52" s="441"/>
      <c r="BI52" s="441"/>
      <c r="BJ52" s="441"/>
      <c r="BK52" s="441"/>
      <c r="BL52" s="441"/>
      <c r="BM52" s="441"/>
      <c r="BN52" s="441"/>
      <c r="BO52" s="441"/>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1"/>
      <c r="DC52" s="441"/>
      <c r="DD52" s="441"/>
      <c r="DE52" s="441"/>
      <c r="DF52" s="441"/>
      <c r="DG52" s="441"/>
      <c r="DH52" s="441"/>
      <c r="DI52" s="441"/>
    </row>
    <row r="53" spans="1:113" s="245" customFormat="1" ht="12.75">
      <c r="A53" s="423" t="s">
        <v>10</v>
      </c>
      <c r="B53" s="801" t="s">
        <v>93</v>
      </c>
      <c r="C53" s="795">
        <v>0.0236</v>
      </c>
      <c r="D53" s="534">
        <v>0.0236</v>
      </c>
      <c r="E53" s="534">
        <v>0.0236</v>
      </c>
      <c r="F53" s="534">
        <v>0.0236</v>
      </c>
      <c r="G53" s="534">
        <v>0.0236</v>
      </c>
      <c r="H53" s="535">
        <v>0.0236</v>
      </c>
      <c r="I53" s="536">
        <v>0.0117</v>
      </c>
      <c r="J53" s="537">
        <v>0.0117</v>
      </c>
      <c r="K53" s="537">
        <v>0.0117</v>
      </c>
      <c r="L53" s="537">
        <v>0.0117</v>
      </c>
      <c r="M53" s="537">
        <v>0.0117</v>
      </c>
      <c r="N53" s="537">
        <v>0.0117</v>
      </c>
      <c r="O53" s="538" t="e">
        <f>#REF!</f>
        <v>#REF!</v>
      </c>
      <c r="P53" s="539">
        <v>0.014</v>
      </c>
      <c r="Q53" s="540">
        <v>0.014</v>
      </c>
      <c r="R53" s="540">
        <v>0.014</v>
      </c>
      <c r="S53" s="540">
        <v>0.014</v>
      </c>
      <c r="T53" s="540">
        <v>0.014</v>
      </c>
      <c r="U53" s="541">
        <v>0.014</v>
      </c>
      <c r="V53" s="542">
        <v>0.0419</v>
      </c>
      <c r="W53" s="543">
        <v>0.0419</v>
      </c>
      <c r="X53" s="543">
        <v>0.0419</v>
      </c>
      <c r="Y53" s="543">
        <v>0.0419</v>
      </c>
      <c r="Z53" s="543">
        <v>0.0419</v>
      </c>
      <c r="AA53" s="544">
        <v>0.0419</v>
      </c>
      <c r="AB53" s="545">
        <v>0.0419</v>
      </c>
      <c r="AC53" s="546">
        <v>0.0419</v>
      </c>
      <c r="AD53" s="546">
        <v>0.0419</v>
      </c>
      <c r="AE53" s="546">
        <v>0.0419</v>
      </c>
      <c r="AF53" s="546">
        <v>0.0419</v>
      </c>
      <c r="AG53" s="547">
        <v>0.0419</v>
      </c>
      <c r="AH53" s="481" t="s">
        <v>158</v>
      </c>
      <c r="AI53" s="482"/>
      <c r="AJ53" s="441"/>
      <c r="AK53" s="441"/>
      <c r="AL53" s="441"/>
      <c r="AM53" s="441"/>
      <c r="AN53" s="441"/>
      <c r="AO53" s="441"/>
      <c r="AP53" s="441"/>
      <c r="AQ53" s="441"/>
      <c r="AR53" s="441"/>
      <c r="AS53" s="441"/>
      <c r="AT53" s="441"/>
      <c r="AU53" s="441"/>
      <c r="AV53" s="441"/>
      <c r="AW53" s="441"/>
      <c r="AX53" s="441"/>
      <c r="AY53" s="441"/>
      <c r="AZ53" s="441"/>
      <c r="BA53" s="441"/>
      <c r="BB53" s="441"/>
      <c r="BC53" s="441"/>
      <c r="BD53" s="441"/>
      <c r="BE53" s="441"/>
      <c r="BF53" s="441"/>
      <c r="BG53" s="441"/>
      <c r="BH53" s="441"/>
      <c r="BI53" s="441"/>
      <c r="BJ53" s="441"/>
      <c r="BK53" s="441"/>
      <c r="BL53" s="441"/>
      <c r="BM53" s="441"/>
      <c r="BN53" s="441"/>
      <c r="BO53" s="441"/>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c r="DF53" s="441"/>
      <c r="DG53" s="441"/>
      <c r="DH53" s="441"/>
      <c r="DI53" s="441"/>
    </row>
    <row r="54" spans="1:113" s="245" customFormat="1" ht="13.5" thickBot="1">
      <c r="A54" s="502" t="s">
        <v>38</v>
      </c>
      <c r="B54" s="804" t="s">
        <v>77</v>
      </c>
      <c r="C54" s="796">
        <v>296</v>
      </c>
      <c r="D54" s="753">
        <v>296</v>
      </c>
      <c r="E54" s="753">
        <v>296</v>
      </c>
      <c r="F54" s="753">
        <v>296</v>
      </c>
      <c r="G54" s="753">
        <v>296</v>
      </c>
      <c r="H54" s="754">
        <v>296</v>
      </c>
      <c r="I54" s="755">
        <v>296</v>
      </c>
      <c r="J54" s="756">
        <v>296</v>
      </c>
      <c r="K54" s="756">
        <v>296</v>
      </c>
      <c r="L54" s="756">
        <v>296</v>
      </c>
      <c r="M54" s="756">
        <v>296</v>
      </c>
      <c r="N54" s="756">
        <v>296</v>
      </c>
      <c r="O54" s="757">
        <v>296</v>
      </c>
      <c r="P54" s="758">
        <v>296</v>
      </c>
      <c r="Q54" s="759">
        <v>296</v>
      </c>
      <c r="R54" s="759">
        <v>296</v>
      </c>
      <c r="S54" s="759">
        <v>296</v>
      </c>
      <c r="T54" s="759">
        <v>296</v>
      </c>
      <c r="U54" s="760">
        <v>296</v>
      </c>
      <c r="V54" s="761">
        <v>296</v>
      </c>
      <c r="W54" s="762">
        <v>296</v>
      </c>
      <c r="X54" s="762">
        <v>296</v>
      </c>
      <c r="Y54" s="762">
        <v>296</v>
      </c>
      <c r="Z54" s="762">
        <v>296</v>
      </c>
      <c r="AA54" s="763">
        <v>296</v>
      </c>
      <c r="AB54" s="764">
        <v>296</v>
      </c>
      <c r="AC54" s="765">
        <v>296</v>
      </c>
      <c r="AD54" s="765">
        <v>296</v>
      </c>
      <c r="AE54" s="765">
        <v>296</v>
      </c>
      <c r="AF54" s="765">
        <v>296</v>
      </c>
      <c r="AG54" s="766">
        <v>296</v>
      </c>
      <c r="AH54" s="767" t="s">
        <v>76</v>
      </c>
      <c r="AI54" s="482"/>
      <c r="AJ54" s="441"/>
      <c r="AK54" s="441"/>
      <c r="AL54" s="441"/>
      <c r="AM54" s="441"/>
      <c r="AN54" s="441"/>
      <c r="AO54" s="441"/>
      <c r="AP54" s="441"/>
      <c r="AQ54" s="441"/>
      <c r="AR54" s="441"/>
      <c r="AS54" s="441"/>
      <c r="AT54" s="441"/>
      <c r="AU54" s="441"/>
      <c r="AV54" s="441"/>
      <c r="AW54" s="441"/>
      <c r="AX54" s="441"/>
      <c r="AY54" s="441"/>
      <c r="AZ54" s="441"/>
      <c r="BA54" s="441"/>
      <c r="BB54" s="441"/>
      <c r="BC54" s="441"/>
      <c r="BD54" s="441"/>
      <c r="BE54" s="441"/>
      <c r="BF54" s="441"/>
      <c r="BG54" s="441"/>
      <c r="BH54" s="441"/>
      <c r="BI54" s="441"/>
      <c r="BJ54" s="441"/>
      <c r="BK54" s="441"/>
      <c r="BL54" s="441"/>
      <c r="BM54" s="441"/>
      <c r="BN54" s="441"/>
      <c r="BO54" s="441"/>
      <c r="BP54" s="441"/>
      <c r="BQ54" s="441"/>
      <c r="BR54" s="441"/>
      <c r="BS54" s="441"/>
      <c r="BT54" s="441"/>
      <c r="BU54" s="441"/>
      <c r="BV54" s="441"/>
      <c r="BW54" s="441"/>
      <c r="BX54" s="441"/>
      <c r="BY54" s="441"/>
      <c r="BZ54" s="441"/>
      <c r="CA54" s="441"/>
      <c r="CB54" s="441"/>
      <c r="CC54" s="441"/>
      <c r="CD54" s="441"/>
      <c r="CE54" s="441"/>
      <c r="CF54" s="441"/>
      <c r="CG54" s="441"/>
      <c r="CH54" s="441"/>
      <c r="CI54" s="441"/>
      <c r="CJ54" s="441"/>
      <c r="CK54" s="441"/>
      <c r="CL54" s="441"/>
      <c r="CM54" s="441"/>
      <c r="CN54" s="441"/>
      <c r="CO54" s="441"/>
      <c r="CP54" s="441"/>
      <c r="CQ54" s="441"/>
      <c r="CR54" s="441"/>
      <c r="CS54" s="441"/>
      <c r="CT54" s="441"/>
      <c r="CU54" s="441"/>
      <c r="CV54" s="441"/>
      <c r="CW54" s="441"/>
      <c r="CX54" s="441"/>
      <c r="CY54" s="441"/>
      <c r="CZ54" s="441"/>
      <c r="DA54" s="441"/>
      <c r="DB54" s="441"/>
      <c r="DC54" s="441"/>
      <c r="DD54" s="441"/>
      <c r="DE54" s="441"/>
      <c r="DF54" s="441"/>
      <c r="DG54" s="441"/>
      <c r="DH54" s="441"/>
      <c r="DI54" s="441"/>
    </row>
    <row r="55" spans="1:113" s="245" customFormat="1" ht="13.5" thickBot="1">
      <c r="A55" s="691"/>
      <c r="B55" s="802"/>
      <c r="C55" s="644"/>
      <c r="D55" s="645"/>
      <c r="E55" s="645"/>
      <c r="F55" s="645"/>
      <c r="G55" s="645"/>
      <c r="H55" s="646"/>
      <c r="I55" s="647"/>
      <c r="J55" s="648"/>
      <c r="K55" s="648"/>
      <c r="L55" s="648"/>
      <c r="M55" s="648"/>
      <c r="N55" s="648"/>
      <c r="O55" s="649"/>
      <c r="P55" s="650"/>
      <c r="Q55" s="651"/>
      <c r="R55" s="651"/>
      <c r="S55" s="651"/>
      <c r="T55" s="651"/>
      <c r="U55" s="652"/>
      <c r="V55" s="653"/>
      <c r="W55" s="692"/>
      <c r="X55" s="692"/>
      <c r="Y55" s="692"/>
      <c r="Z55" s="692"/>
      <c r="AA55" s="693"/>
      <c r="AB55" s="694"/>
      <c r="AC55" s="695"/>
      <c r="AD55" s="695"/>
      <c r="AE55" s="695"/>
      <c r="AF55" s="695"/>
      <c r="AG55" s="709"/>
      <c r="AH55" s="658"/>
      <c r="AI55" s="482"/>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441"/>
      <c r="BO55" s="441"/>
      <c r="BP55" s="441"/>
      <c r="BQ55" s="441"/>
      <c r="BR55" s="441"/>
      <c r="BS55" s="441"/>
      <c r="BT55" s="441"/>
      <c r="BU55" s="441"/>
      <c r="BV55" s="441"/>
      <c r="BW55" s="441"/>
      <c r="BX55" s="441"/>
      <c r="BY55" s="441"/>
      <c r="BZ55" s="441"/>
      <c r="CA55" s="441"/>
      <c r="CB55" s="441"/>
      <c r="CC55" s="441"/>
      <c r="CD55" s="441"/>
      <c r="CE55" s="441"/>
      <c r="CF55" s="441"/>
      <c r="CG55" s="441"/>
      <c r="CH55" s="441"/>
      <c r="CI55" s="441"/>
      <c r="CJ55" s="441"/>
      <c r="CK55" s="441"/>
      <c r="CL55" s="441"/>
      <c r="CM55" s="441"/>
      <c r="CN55" s="441"/>
      <c r="CO55" s="441"/>
      <c r="CP55" s="441"/>
      <c r="CQ55" s="441"/>
      <c r="CR55" s="441"/>
      <c r="CS55" s="441"/>
      <c r="CT55" s="441"/>
      <c r="CU55" s="441"/>
      <c r="CV55" s="441"/>
      <c r="CW55" s="441"/>
      <c r="CX55" s="441"/>
      <c r="CY55" s="441"/>
      <c r="CZ55" s="441"/>
      <c r="DA55" s="441"/>
      <c r="DB55" s="441"/>
      <c r="DC55" s="441"/>
      <c r="DD55" s="441"/>
      <c r="DE55" s="441"/>
      <c r="DF55" s="441"/>
      <c r="DG55" s="441"/>
      <c r="DH55" s="441"/>
      <c r="DI55" s="441"/>
    </row>
    <row r="56" spans="1:113" s="245" customFormat="1" ht="13.5" thickBot="1">
      <c r="A56" s="768" t="s">
        <v>65</v>
      </c>
      <c r="B56" s="807" t="s">
        <v>41</v>
      </c>
      <c r="C56" s="797">
        <v>0</v>
      </c>
      <c r="D56" s="798">
        <v>0</v>
      </c>
      <c r="E56" s="798">
        <v>0</v>
      </c>
      <c r="F56" s="798">
        <v>0</v>
      </c>
      <c r="G56" s="798">
        <v>0</v>
      </c>
      <c r="H56" s="799">
        <v>0</v>
      </c>
      <c r="I56" s="769">
        <v>0</v>
      </c>
      <c r="J56" s="770">
        <v>0</v>
      </c>
      <c r="K56" s="770">
        <v>0</v>
      </c>
      <c r="L56" s="770">
        <v>0</v>
      </c>
      <c r="M56" s="770">
        <v>0</v>
      </c>
      <c r="N56" s="770">
        <v>0</v>
      </c>
      <c r="O56" s="771">
        <v>0</v>
      </c>
      <c r="P56" s="772">
        <v>0</v>
      </c>
      <c r="Q56" s="773">
        <v>0</v>
      </c>
      <c r="R56" s="773">
        <v>0</v>
      </c>
      <c r="S56" s="773">
        <v>0</v>
      </c>
      <c r="T56" s="773">
        <v>0</v>
      </c>
      <c r="U56" s="774">
        <v>0</v>
      </c>
      <c r="V56" s="775">
        <v>0</v>
      </c>
      <c r="W56" s="776">
        <v>0</v>
      </c>
      <c r="X56" s="776">
        <v>0</v>
      </c>
      <c r="Y56" s="776">
        <v>0</v>
      </c>
      <c r="Z56" s="776">
        <v>0</v>
      </c>
      <c r="AA56" s="777">
        <v>0</v>
      </c>
      <c r="AB56" s="778">
        <v>0</v>
      </c>
      <c r="AC56" s="779">
        <v>0</v>
      </c>
      <c r="AD56" s="779">
        <v>0</v>
      </c>
      <c r="AE56" s="779">
        <v>0</v>
      </c>
      <c r="AF56" s="779">
        <v>0</v>
      </c>
      <c r="AG56" s="780">
        <v>0</v>
      </c>
      <c r="AH56" s="781"/>
      <c r="AI56" s="482"/>
      <c r="AJ56" s="441"/>
      <c r="AK56" s="441"/>
      <c r="AL56" s="441"/>
      <c r="AM56" s="441"/>
      <c r="AN56" s="441"/>
      <c r="AO56" s="441"/>
      <c r="AP56" s="441"/>
      <c r="AQ56" s="441"/>
      <c r="AR56" s="441"/>
      <c r="AS56" s="441"/>
      <c r="AT56" s="441"/>
      <c r="AU56" s="441"/>
      <c r="AV56" s="441"/>
      <c r="AW56" s="441"/>
      <c r="AX56" s="441"/>
      <c r="AY56" s="441"/>
      <c r="AZ56" s="441"/>
      <c r="BA56" s="441"/>
      <c r="BB56" s="441"/>
      <c r="BC56" s="441"/>
      <c r="BD56" s="441"/>
      <c r="BE56" s="441"/>
      <c r="BF56" s="441"/>
      <c r="BG56" s="441"/>
      <c r="BH56" s="441"/>
      <c r="BI56" s="441"/>
      <c r="BJ56" s="441"/>
      <c r="BK56" s="441"/>
      <c r="BL56" s="441"/>
      <c r="BM56" s="441"/>
      <c r="BN56" s="441"/>
      <c r="BO56" s="441"/>
      <c r="BP56" s="441"/>
      <c r="BQ56" s="441"/>
      <c r="BR56" s="441"/>
      <c r="BS56" s="441"/>
      <c r="BT56" s="441"/>
      <c r="BU56" s="441"/>
      <c r="BV56" s="441"/>
      <c r="BW56" s="441"/>
      <c r="BX56" s="441"/>
      <c r="BY56" s="441"/>
      <c r="BZ56" s="441"/>
      <c r="CA56" s="441"/>
      <c r="CB56" s="441"/>
      <c r="CC56" s="441"/>
      <c r="CD56" s="441"/>
      <c r="CE56" s="441"/>
      <c r="CF56" s="441"/>
      <c r="CG56" s="441"/>
      <c r="CH56" s="441"/>
      <c r="CI56" s="441"/>
      <c r="CJ56" s="441"/>
      <c r="CK56" s="441"/>
      <c r="CL56" s="441"/>
      <c r="CM56" s="441"/>
      <c r="CN56" s="441"/>
      <c r="CO56" s="441"/>
      <c r="CP56" s="441"/>
      <c r="CQ56" s="441"/>
      <c r="CR56" s="441"/>
      <c r="CS56" s="441"/>
      <c r="CT56" s="441"/>
      <c r="CU56" s="441"/>
      <c r="CV56" s="441"/>
      <c r="CW56" s="441"/>
      <c r="CX56" s="441"/>
      <c r="CY56" s="441"/>
      <c r="CZ56" s="441"/>
      <c r="DA56" s="441"/>
      <c r="DB56" s="441"/>
      <c r="DC56" s="441"/>
      <c r="DD56" s="441"/>
      <c r="DE56" s="441"/>
      <c r="DF56" s="441"/>
      <c r="DG56" s="441"/>
      <c r="DH56" s="441"/>
      <c r="DI56" s="441"/>
    </row>
    <row r="57" spans="2:113" s="245" customFormat="1" ht="12.75">
      <c r="B57" s="782"/>
      <c r="C57" s="782"/>
      <c r="D57" s="782"/>
      <c r="E57" s="782"/>
      <c r="F57" s="782"/>
      <c r="G57" s="782"/>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3"/>
      <c r="AI57" s="482"/>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441"/>
      <c r="BF57" s="441"/>
      <c r="BG57" s="441"/>
      <c r="BH57" s="441"/>
      <c r="BI57" s="441"/>
      <c r="BJ57" s="441"/>
      <c r="BK57" s="441"/>
      <c r="BL57" s="441"/>
      <c r="BM57" s="441"/>
      <c r="BN57" s="441"/>
      <c r="BO57" s="441"/>
      <c r="BP57" s="441"/>
      <c r="BQ57" s="441"/>
      <c r="BR57" s="441"/>
      <c r="BS57" s="441"/>
      <c r="BT57" s="441"/>
      <c r="BU57" s="441"/>
      <c r="BV57" s="441"/>
      <c r="BW57" s="441"/>
      <c r="BX57" s="441"/>
      <c r="BY57" s="441"/>
      <c r="BZ57" s="441"/>
      <c r="CA57" s="441"/>
      <c r="CB57" s="441"/>
      <c r="CC57" s="441"/>
      <c r="CD57" s="441"/>
      <c r="CE57" s="441"/>
      <c r="CF57" s="441"/>
      <c r="CG57" s="441"/>
      <c r="CH57" s="441"/>
      <c r="CI57" s="441"/>
      <c r="CJ57" s="441"/>
      <c r="CK57" s="441"/>
      <c r="CL57" s="441"/>
      <c r="CM57" s="441"/>
      <c r="CN57" s="441"/>
      <c r="CO57" s="441"/>
      <c r="CP57" s="441"/>
      <c r="CQ57" s="441"/>
      <c r="CR57" s="441"/>
      <c r="CS57" s="441"/>
      <c r="CT57" s="441"/>
      <c r="CU57" s="441"/>
      <c r="CV57" s="441"/>
      <c r="CW57" s="441"/>
      <c r="CX57" s="441"/>
      <c r="CY57" s="441"/>
      <c r="CZ57" s="441"/>
      <c r="DA57" s="441"/>
      <c r="DB57" s="441"/>
      <c r="DC57" s="441"/>
      <c r="DD57" s="441"/>
      <c r="DE57" s="441"/>
      <c r="DF57" s="441"/>
      <c r="DG57" s="441"/>
      <c r="DH57" s="441"/>
      <c r="DI57" s="441"/>
    </row>
    <row r="58" spans="2:113" s="245" customFormat="1" ht="12.75">
      <c r="B58" s="782"/>
      <c r="C58" s="782"/>
      <c r="D58" s="782"/>
      <c r="E58" s="782"/>
      <c r="F58" s="782"/>
      <c r="G58" s="782"/>
      <c r="H58" s="782"/>
      <c r="I58" s="782"/>
      <c r="J58" s="782"/>
      <c r="K58" s="782"/>
      <c r="L58" s="782"/>
      <c r="M58" s="782"/>
      <c r="N58" s="782"/>
      <c r="O58" s="782"/>
      <c r="P58" s="782"/>
      <c r="Q58" s="782"/>
      <c r="R58" s="782"/>
      <c r="S58" s="782"/>
      <c r="T58" s="782"/>
      <c r="U58" s="782"/>
      <c r="V58" s="782"/>
      <c r="W58" s="782"/>
      <c r="X58" s="782"/>
      <c r="Y58" s="782"/>
      <c r="Z58" s="782"/>
      <c r="AA58" s="782"/>
      <c r="AB58" s="782"/>
      <c r="AC58" s="782"/>
      <c r="AD58" s="782"/>
      <c r="AE58" s="782"/>
      <c r="AF58" s="782"/>
      <c r="AG58" s="782"/>
      <c r="AH58" s="783"/>
      <c r="AI58" s="482"/>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1"/>
      <c r="BO58" s="441"/>
      <c r="BP58" s="441"/>
      <c r="BQ58" s="441"/>
      <c r="BR58" s="441"/>
      <c r="BS58" s="441"/>
      <c r="BT58" s="441"/>
      <c r="BU58" s="441"/>
      <c r="BV58" s="441"/>
      <c r="BW58" s="441"/>
      <c r="BX58" s="441"/>
      <c r="BY58" s="441"/>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1"/>
      <c r="DF58" s="441"/>
      <c r="DG58" s="441"/>
      <c r="DH58" s="441"/>
      <c r="DI58" s="441"/>
    </row>
    <row r="59" spans="2:113" s="245" customFormat="1" ht="12.75">
      <c r="B59" s="782"/>
      <c r="C59" s="782"/>
      <c r="D59" s="782"/>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3"/>
      <c r="AI59" s="482"/>
      <c r="AJ59" s="441"/>
      <c r="AK59" s="441"/>
      <c r="AL59" s="441"/>
      <c r="AM59" s="441"/>
      <c r="AN59" s="441"/>
      <c r="AO59" s="441"/>
      <c r="AP59" s="441"/>
      <c r="AQ59" s="441"/>
      <c r="AR59" s="441"/>
      <c r="AS59" s="441"/>
      <c r="AT59" s="441"/>
      <c r="AU59" s="441"/>
      <c r="AV59" s="441"/>
      <c r="AW59" s="441"/>
      <c r="AX59" s="441"/>
      <c r="AY59" s="441"/>
      <c r="AZ59" s="441"/>
      <c r="BA59" s="441"/>
      <c r="BB59" s="441"/>
      <c r="BC59" s="441"/>
      <c r="BD59" s="441"/>
      <c r="BE59" s="441"/>
      <c r="BF59" s="441"/>
      <c r="BG59" s="441"/>
      <c r="BH59" s="441"/>
      <c r="BI59" s="441"/>
      <c r="BJ59" s="441"/>
      <c r="BK59" s="441"/>
      <c r="BL59" s="441"/>
      <c r="BM59" s="441"/>
      <c r="BN59" s="441"/>
      <c r="BO59" s="441"/>
      <c r="BP59" s="441"/>
      <c r="BQ59" s="441"/>
      <c r="BR59" s="441"/>
      <c r="BS59" s="441"/>
      <c r="BT59" s="441"/>
      <c r="BU59" s="441"/>
      <c r="BV59" s="441"/>
      <c r="BW59" s="441"/>
      <c r="BX59" s="441"/>
      <c r="BY59" s="441"/>
      <c r="BZ59" s="441"/>
      <c r="CA59" s="441"/>
      <c r="CB59" s="441"/>
      <c r="CC59" s="441"/>
      <c r="CD59" s="441"/>
      <c r="CE59" s="441"/>
      <c r="CF59" s="441"/>
      <c r="CG59" s="441"/>
      <c r="CH59" s="441"/>
      <c r="CI59" s="441"/>
      <c r="CJ59" s="441"/>
      <c r="CK59" s="441"/>
      <c r="CL59" s="441"/>
      <c r="CM59" s="441"/>
      <c r="CN59" s="441"/>
      <c r="CO59" s="441"/>
      <c r="CP59" s="441"/>
      <c r="CQ59" s="441"/>
      <c r="CR59" s="441"/>
      <c r="CS59" s="441"/>
      <c r="CT59" s="441"/>
      <c r="CU59" s="441"/>
      <c r="CV59" s="441"/>
      <c r="CW59" s="441"/>
      <c r="CX59" s="441"/>
      <c r="CY59" s="441"/>
      <c r="CZ59" s="441"/>
      <c r="DA59" s="441"/>
      <c r="DB59" s="441"/>
      <c r="DC59" s="441"/>
      <c r="DD59" s="441"/>
      <c r="DE59" s="441"/>
      <c r="DF59" s="441"/>
      <c r="DG59" s="441"/>
      <c r="DH59" s="441"/>
      <c r="DI59" s="441"/>
    </row>
    <row r="60" spans="1:113" s="245" customFormat="1" ht="12.75">
      <c r="A60" s="245" t="s">
        <v>112</v>
      </c>
      <c r="B60" s="782"/>
      <c r="C60" s="782"/>
      <c r="D60" s="782"/>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3"/>
      <c r="AI60" s="482"/>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H60" s="441"/>
      <c r="BI60" s="441"/>
      <c r="BJ60" s="441"/>
      <c r="BK60" s="441"/>
      <c r="BL60" s="441"/>
      <c r="BM60" s="441"/>
      <c r="BN60" s="441"/>
      <c r="BO60" s="441"/>
      <c r="BP60" s="441"/>
      <c r="BQ60" s="441"/>
      <c r="BR60" s="441"/>
      <c r="BS60" s="441"/>
      <c r="BT60" s="441"/>
      <c r="BU60" s="441"/>
      <c r="BV60" s="441"/>
      <c r="BW60" s="441"/>
      <c r="BX60" s="441"/>
      <c r="BY60" s="441"/>
      <c r="BZ60" s="441"/>
      <c r="CA60" s="441"/>
      <c r="CB60" s="441"/>
      <c r="CC60" s="441"/>
      <c r="CD60" s="441"/>
      <c r="CE60" s="441"/>
      <c r="CF60" s="441"/>
      <c r="CG60" s="441"/>
      <c r="CH60" s="441"/>
      <c r="CI60" s="441"/>
      <c r="CJ60" s="441"/>
      <c r="CK60" s="441"/>
      <c r="CL60" s="441"/>
      <c r="CM60" s="441"/>
      <c r="CN60" s="441"/>
      <c r="CO60" s="441"/>
      <c r="CP60" s="441"/>
      <c r="CQ60" s="441"/>
      <c r="CR60" s="441"/>
      <c r="CS60" s="441"/>
      <c r="CT60" s="441"/>
      <c r="CU60" s="441"/>
      <c r="CV60" s="441"/>
      <c r="CW60" s="441"/>
      <c r="CX60" s="441"/>
      <c r="CY60" s="441"/>
      <c r="CZ60" s="441"/>
      <c r="DA60" s="441"/>
      <c r="DB60" s="441"/>
      <c r="DC60" s="441"/>
      <c r="DD60" s="441"/>
      <c r="DE60" s="441"/>
      <c r="DF60" s="441"/>
      <c r="DG60" s="441"/>
      <c r="DH60" s="441"/>
      <c r="DI60" s="441"/>
    </row>
    <row r="61" spans="1:113" s="245" customFormat="1" ht="12.75">
      <c r="A61" s="245" t="s">
        <v>120</v>
      </c>
      <c r="B61" s="784" t="s">
        <v>160</v>
      </c>
      <c r="D61" s="782"/>
      <c r="E61" s="782"/>
      <c r="F61" s="782"/>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3"/>
      <c r="AI61" s="482"/>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c r="BI61" s="441"/>
      <c r="BJ61" s="441"/>
      <c r="BK61" s="441"/>
      <c r="BL61" s="441"/>
      <c r="BM61" s="441"/>
      <c r="BN61" s="441"/>
      <c r="BO61" s="441"/>
      <c r="BP61" s="441"/>
      <c r="BQ61" s="441"/>
      <c r="BR61" s="441"/>
      <c r="BS61" s="441"/>
      <c r="BT61" s="441"/>
      <c r="BU61" s="441"/>
      <c r="BV61" s="441"/>
      <c r="BW61" s="441"/>
      <c r="BX61" s="441"/>
      <c r="BY61" s="441"/>
      <c r="BZ61" s="441"/>
      <c r="CA61" s="441"/>
      <c r="CB61" s="441"/>
      <c r="CC61" s="441"/>
      <c r="CD61" s="441"/>
      <c r="CE61" s="441"/>
      <c r="CF61" s="441"/>
      <c r="CG61" s="441"/>
      <c r="CH61" s="441"/>
      <c r="CI61" s="441"/>
      <c r="CJ61" s="441"/>
      <c r="CK61" s="441"/>
      <c r="CL61" s="441"/>
      <c r="CM61" s="441"/>
      <c r="CN61" s="441"/>
      <c r="CO61" s="441"/>
      <c r="CP61" s="441"/>
      <c r="CQ61" s="441"/>
      <c r="CR61" s="441"/>
      <c r="CS61" s="441"/>
      <c r="CT61" s="441"/>
      <c r="CU61" s="441"/>
      <c r="CV61" s="441"/>
      <c r="CW61" s="441"/>
      <c r="CX61" s="441"/>
      <c r="CY61" s="441"/>
      <c r="CZ61" s="441"/>
      <c r="DA61" s="441"/>
      <c r="DB61" s="441"/>
      <c r="DC61" s="441"/>
      <c r="DD61" s="441"/>
      <c r="DE61" s="441"/>
      <c r="DF61" s="441"/>
      <c r="DG61" s="441"/>
      <c r="DH61" s="441"/>
      <c r="DI61" s="441"/>
    </row>
    <row r="62" spans="1:113" s="245" customFormat="1" ht="12.75">
      <c r="A62" s="245" t="s">
        <v>121</v>
      </c>
      <c r="B62" s="785" t="s">
        <v>114</v>
      </c>
      <c r="D62" s="786"/>
      <c r="E62" s="786"/>
      <c r="F62" s="786"/>
      <c r="G62" s="786"/>
      <c r="H62" s="786"/>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3"/>
      <c r="AI62" s="482"/>
      <c r="AJ62" s="441"/>
      <c r="AK62" s="441"/>
      <c r="AL62" s="441"/>
      <c r="AM62" s="441"/>
      <c r="AN62" s="441"/>
      <c r="AO62" s="441"/>
      <c r="AP62" s="441"/>
      <c r="AQ62" s="441"/>
      <c r="AR62" s="441"/>
      <c r="AS62" s="441"/>
      <c r="AT62" s="441"/>
      <c r="AU62" s="441"/>
      <c r="AV62" s="441"/>
      <c r="AW62" s="441"/>
      <c r="AX62" s="441"/>
      <c r="AY62" s="441"/>
      <c r="AZ62" s="441"/>
      <c r="BA62" s="441"/>
      <c r="BB62" s="441"/>
      <c r="BC62" s="441"/>
      <c r="BD62" s="441"/>
      <c r="BE62" s="441"/>
      <c r="BF62" s="441"/>
      <c r="BG62" s="441"/>
      <c r="BH62" s="441"/>
      <c r="BI62" s="441"/>
      <c r="BJ62" s="441"/>
      <c r="BK62" s="441"/>
      <c r="BL62" s="441"/>
      <c r="BM62" s="441"/>
      <c r="BN62" s="441"/>
      <c r="BO62" s="441"/>
      <c r="BP62" s="441"/>
      <c r="BQ62" s="441"/>
      <c r="BR62" s="441"/>
      <c r="BS62" s="441"/>
      <c r="BT62" s="441"/>
      <c r="BU62" s="441"/>
      <c r="BV62" s="441"/>
      <c r="BW62" s="441"/>
      <c r="BX62" s="441"/>
      <c r="BY62" s="441"/>
      <c r="BZ62" s="441"/>
      <c r="CA62" s="441"/>
      <c r="CB62" s="441"/>
      <c r="CC62" s="441"/>
      <c r="CD62" s="441"/>
      <c r="CE62" s="441"/>
      <c r="CF62" s="441"/>
      <c r="CG62" s="441"/>
      <c r="CH62" s="441"/>
      <c r="CI62" s="441"/>
      <c r="CJ62" s="441"/>
      <c r="CK62" s="441"/>
      <c r="CL62" s="441"/>
      <c r="CM62" s="441"/>
      <c r="CN62" s="441"/>
      <c r="CO62" s="441"/>
      <c r="CP62" s="441"/>
      <c r="CQ62" s="441"/>
      <c r="CR62" s="441"/>
      <c r="CS62" s="441"/>
      <c r="CT62" s="441"/>
      <c r="CU62" s="441"/>
      <c r="CV62" s="441"/>
      <c r="CW62" s="441"/>
      <c r="CX62" s="441"/>
      <c r="CY62" s="441"/>
      <c r="CZ62" s="441"/>
      <c r="DA62" s="441"/>
      <c r="DB62" s="441"/>
      <c r="DC62" s="441"/>
      <c r="DD62" s="441"/>
      <c r="DE62" s="441"/>
      <c r="DF62" s="441"/>
      <c r="DG62" s="441"/>
      <c r="DH62" s="441"/>
      <c r="DI62" s="441"/>
    </row>
    <row r="63" spans="1:113" s="245" customFormat="1" ht="12.75">
      <c r="A63" s="787" t="s">
        <v>122</v>
      </c>
      <c r="B63" s="784" t="s">
        <v>125</v>
      </c>
      <c r="D63" s="782"/>
      <c r="E63" s="782"/>
      <c r="F63" s="782"/>
      <c r="G63" s="782"/>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3"/>
      <c r="AI63" s="482"/>
      <c r="AJ63" s="441"/>
      <c r="AK63" s="441"/>
      <c r="AL63" s="441"/>
      <c r="AM63" s="441"/>
      <c r="AN63" s="441"/>
      <c r="AO63" s="441"/>
      <c r="AP63" s="441"/>
      <c r="AQ63" s="441"/>
      <c r="AR63" s="441"/>
      <c r="AS63" s="441"/>
      <c r="AT63" s="441"/>
      <c r="AU63" s="441"/>
      <c r="AV63" s="441"/>
      <c r="AW63" s="441"/>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1"/>
      <c r="BY63" s="441"/>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1"/>
      <c r="DF63" s="441"/>
      <c r="DG63" s="441"/>
      <c r="DH63" s="441"/>
      <c r="DI63" s="441"/>
    </row>
    <row r="64" spans="1:113" s="245" customFormat="1" ht="12.75">
      <c r="A64" s="245" t="s">
        <v>123</v>
      </c>
      <c r="B64" s="784" t="s">
        <v>119</v>
      </c>
      <c r="D64" s="782"/>
      <c r="E64" s="782"/>
      <c r="F64" s="782"/>
      <c r="G64" s="782"/>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3"/>
      <c r="AI64" s="482"/>
      <c r="AJ64" s="441"/>
      <c r="AK64" s="441"/>
      <c r="AL64" s="441"/>
      <c r="AM64" s="441"/>
      <c r="AN64" s="441"/>
      <c r="AO64" s="441"/>
      <c r="AP64" s="441"/>
      <c r="AQ64" s="441"/>
      <c r="AR64" s="441"/>
      <c r="AS64" s="441"/>
      <c r="AT64" s="441"/>
      <c r="AU64" s="441"/>
      <c r="AV64" s="441"/>
      <c r="AW64" s="441"/>
      <c r="AX64" s="441"/>
      <c r="AY64" s="441"/>
      <c r="AZ64" s="441"/>
      <c r="BA64" s="441"/>
      <c r="BB64" s="441"/>
      <c r="BC64" s="441"/>
      <c r="BD64" s="441"/>
      <c r="BE64" s="441"/>
      <c r="BF64" s="441"/>
      <c r="BG64" s="441"/>
      <c r="BH64" s="441"/>
      <c r="BI64" s="441"/>
      <c r="BJ64" s="441"/>
      <c r="BK64" s="441"/>
      <c r="BL64" s="441"/>
      <c r="BM64" s="441"/>
      <c r="BN64" s="441"/>
      <c r="BO64" s="441"/>
      <c r="BP64" s="441"/>
      <c r="BQ64" s="441"/>
      <c r="BR64" s="441"/>
      <c r="BS64" s="441"/>
      <c r="BT64" s="441"/>
      <c r="BU64" s="441"/>
      <c r="BV64" s="441"/>
      <c r="BW64" s="441"/>
      <c r="BX64" s="441"/>
      <c r="BY64" s="441"/>
      <c r="BZ64" s="441"/>
      <c r="CA64" s="441"/>
      <c r="CB64" s="441"/>
      <c r="CC64" s="441"/>
      <c r="CD64" s="441"/>
      <c r="CE64" s="441"/>
      <c r="CF64" s="441"/>
      <c r="CG64" s="441"/>
      <c r="CH64" s="441"/>
      <c r="CI64" s="441"/>
      <c r="CJ64" s="441"/>
      <c r="CK64" s="441"/>
      <c r="CL64" s="441"/>
      <c r="CM64" s="441"/>
      <c r="CN64" s="441"/>
      <c r="CO64" s="441"/>
      <c r="CP64" s="441"/>
      <c r="CQ64" s="441"/>
      <c r="CR64" s="441"/>
      <c r="CS64" s="441"/>
      <c r="CT64" s="441"/>
      <c r="CU64" s="441"/>
      <c r="CV64" s="441"/>
      <c r="CW64" s="441"/>
      <c r="CX64" s="441"/>
      <c r="CY64" s="441"/>
      <c r="CZ64" s="441"/>
      <c r="DA64" s="441"/>
      <c r="DB64" s="441"/>
      <c r="DC64" s="441"/>
      <c r="DD64" s="441"/>
      <c r="DE64" s="441"/>
      <c r="DF64" s="441"/>
      <c r="DG64" s="441"/>
      <c r="DH64" s="441"/>
      <c r="DI64" s="441"/>
    </row>
    <row r="65" spans="1:113" s="245" customFormat="1" ht="12.75">
      <c r="A65" s="245" t="s">
        <v>126</v>
      </c>
      <c r="B65" s="784" t="s">
        <v>127</v>
      </c>
      <c r="D65" s="782"/>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3"/>
      <c r="AI65" s="482"/>
      <c r="AJ65" s="441"/>
      <c r="AK65" s="441"/>
      <c r="AL65" s="441"/>
      <c r="AM65" s="441"/>
      <c r="AN65" s="441"/>
      <c r="AO65" s="441"/>
      <c r="AP65" s="441"/>
      <c r="AQ65" s="441"/>
      <c r="AR65" s="441"/>
      <c r="AS65" s="441"/>
      <c r="AT65" s="441"/>
      <c r="AU65" s="441"/>
      <c r="AV65" s="441"/>
      <c r="AW65" s="441"/>
      <c r="AX65" s="441"/>
      <c r="AY65" s="441"/>
      <c r="AZ65" s="441"/>
      <c r="BA65" s="441"/>
      <c r="BB65" s="441"/>
      <c r="BC65" s="441"/>
      <c r="BD65" s="441"/>
      <c r="BE65" s="441"/>
      <c r="BF65" s="441"/>
      <c r="BG65" s="441"/>
      <c r="BH65" s="441"/>
      <c r="BI65" s="441"/>
      <c r="BJ65" s="441"/>
      <c r="BK65" s="441"/>
      <c r="BL65" s="441"/>
      <c r="BM65" s="441"/>
      <c r="BN65" s="441"/>
      <c r="BO65" s="441"/>
      <c r="BP65" s="441"/>
      <c r="BQ65" s="441"/>
      <c r="BR65" s="441"/>
      <c r="BS65" s="441"/>
      <c r="BT65" s="441"/>
      <c r="BU65" s="441"/>
      <c r="BV65" s="441"/>
      <c r="BW65" s="441"/>
      <c r="BX65" s="441"/>
      <c r="BY65" s="441"/>
      <c r="BZ65" s="441"/>
      <c r="CA65" s="441"/>
      <c r="CB65" s="441"/>
      <c r="CC65" s="441"/>
      <c r="CD65" s="441"/>
      <c r="CE65" s="441"/>
      <c r="CF65" s="441"/>
      <c r="CG65" s="441"/>
      <c r="CH65" s="441"/>
      <c r="CI65" s="441"/>
      <c r="CJ65" s="441"/>
      <c r="CK65" s="441"/>
      <c r="CL65" s="441"/>
      <c r="CM65" s="441"/>
      <c r="CN65" s="441"/>
      <c r="CO65" s="441"/>
      <c r="CP65" s="441"/>
      <c r="CQ65" s="441"/>
      <c r="CR65" s="441"/>
      <c r="CS65" s="441"/>
      <c r="CT65" s="441"/>
      <c r="CU65" s="441"/>
      <c r="CV65" s="441"/>
      <c r="CW65" s="441"/>
      <c r="CX65" s="441"/>
      <c r="CY65" s="441"/>
      <c r="CZ65" s="441"/>
      <c r="DA65" s="441"/>
      <c r="DB65" s="441"/>
      <c r="DC65" s="441"/>
      <c r="DD65" s="441"/>
      <c r="DE65" s="441"/>
      <c r="DF65" s="441"/>
      <c r="DG65" s="441"/>
      <c r="DH65" s="441"/>
      <c r="DI65" s="441"/>
    </row>
    <row r="66" spans="1:113" s="245" customFormat="1" ht="12.75">
      <c r="A66" s="787" t="s">
        <v>132</v>
      </c>
      <c r="B66" s="784" t="s">
        <v>133</v>
      </c>
      <c r="D66" s="782"/>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3"/>
      <c r="AI66" s="482"/>
      <c r="AJ66" s="441"/>
      <c r="AK66" s="441"/>
      <c r="AL66" s="441"/>
      <c r="AM66" s="441"/>
      <c r="AN66" s="441"/>
      <c r="AO66" s="441"/>
      <c r="AP66" s="441"/>
      <c r="AQ66" s="441"/>
      <c r="AR66" s="441"/>
      <c r="AS66" s="441"/>
      <c r="AT66" s="441"/>
      <c r="AU66" s="441"/>
      <c r="AV66" s="441"/>
      <c r="AW66" s="441"/>
      <c r="AX66" s="441"/>
      <c r="AY66" s="441"/>
      <c r="AZ66" s="441"/>
      <c r="BA66" s="441"/>
      <c r="BB66" s="441"/>
      <c r="BC66" s="441"/>
      <c r="BD66" s="441"/>
      <c r="BE66" s="441"/>
      <c r="BF66" s="441"/>
      <c r="BG66" s="441"/>
      <c r="BH66" s="441"/>
      <c r="BI66" s="441"/>
      <c r="BJ66" s="441"/>
      <c r="BK66" s="441"/>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1"/>
      <c r="CH66" s="441"/>
      <c r="CI66" s="441"/>
      <c r="CJ66" s="441"/>
      <c r="CK66" s="441"/>
      <c r="CL66" s="441"/>
      <c r="CM66" s="441"/>
      <c r="CN66" s="441"/>
      <c r="CO66" s="441"/>
      <c r="CP66" s="441"/>
      <c r="CQ66" s="441"/>
      <c r="CR66" s="441"/>
      <c r="CS66" s="441"/>
      <c r="CT66" s="441"/>
      <c r="CU66" s="441"/>
      <c r="CV66" s="441"/>
      <c r="CW66" s="441"/>
      <c r="CX66" s="441"/>
      <c r="CY66" s="441"/>
      <c r="CZ66" s="441"/>
      <c r="DA66" s="441"/>
      <c r="DB66" s="441"/>
      <c r="DC66" s="441"/>
      <c r="DD66" s="441"/>
      <c r="DE66" s="441"/>
      <c r="DF66" s="441"/>
      <c r="DG66" s="441"/>
      <c r="DH66" s="441"/>
      <c r="DI66" s="441"/>
    </row>
    <row r="67" spans="2:113" s="245" customFormat="1" ht="12.75">
      <c r="B67" s="784" t="s">
        <v>134</v>
      </c>
      <c r="D67" s="782"/>
      <c r="E67" s="782"/>
      <c r="F67" s="782"/>
      <c r="G67" s="782"/>
      <c r="H67" s="782"/>
      <c r="I67" s="782"/>
      <c r="J67" s="782"/>
      <c r="K67" s="782"/>
      <c r="L67" s="782"/>
      <c r="M67" s="782"/>
      <c r="N67" s="782"/>
      <c r="O67" s="782"/>
      <c r="P67" s="782"/>
      <c r="Q67" s="782"/>
      <c r="R67" s="782"/>
      <c r="S67" s="782"/>
      <c r="T67" s="782"/>
      <c r="U67" s="782"/>
      <c r="V67" s="782"/>
      <c r="W67" s="782"/>
      <c r="X67" s="782"/>
      <c r="Y67" s="782"/>
      <c r="Z67" s="782"/>
      <c r="AA67" s="782"/>
      <c r="AB67" s="782"/>
      <c r="AC67" s="782"/>
      <c r="AD67" s="782"/>
      <c r="AE67" s="782"/>
      <c r="AF67" s="782"/>
      <c r="AG67" s="782"/>
      <c r="AH67" s="783"/>
      <c r="AI67" s="482"/>
      <c r="AJ67" s="441"/>
      <c r="AK67" s="441"/>
      <c r="AL67" s="441"/>
      <c r="AM67" s="441"/>
      <c r="AN67" s="441"/>
      <c r="AO67" s="441"/>
      <c r="AP67" s="441"/>
      <c r="AQ67" s="441"/>
      <c r="AR67" s="441"/>
      <c r="AS67" s="441"/>
      <c r="AT67" s="441"/>
      <c r="AU67" s="441"/>
      <c r="AV67" s="441"/>
      <c r="AW67" s="441"/>
      <c r="AX67" s="441"/>
      <c r="AY67" s="441"/>
      <c r="AZ67" s="441"/>
      <c r="BA67" s="441"/>
      <c r="BB67" s="441"/>
      <c r="BC67" s="441"/>
      <c r="BD67" s="441"/>
      <c r="BE67" s="441"/>
      <c r="BF67" s="441"/>
      <c r="BG67" s="441"/>
      <c r="BH67" s="441"/>
      <c r="BI67" s="441"/>
      <c r="BJ67" s="441"/>
      <c r="BK67" s="441"/>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1"/>
      <c r="CH67" s="441"/>
      <c r="CI67" s="441"/>
      <c r="CJ67" s="441"/>
      <c r="CK67" s="441"/>
      <c r="CL67" s="441"/>
      <c r="CM67" s="441"/>
      <c r="CN67" s="441"/>
      <c r="CO67" s="441"/>
      <c r="CP67" s="441"/>
      <c r="CQ67" s="441"/>
      <c r="CR67" s="441"/>
      <c r="CS67" s="441"/>
      <c r="CT67" s="441"/>
      <c r="CU67" s="441"/>
      <c r="CV67" s="441"/>
      <c r="CW67" s="441"/>
      <c r="CX67" s="441"/>
      <c r="CY67" s="441"/>
      <c r="CZ67" s="441"/>
      <c r="DA67" s="441"/>
      <c r="DB67" s="441"/>
      <c r="DC67" s="441"/>
      <c r="DD67" s="441"/>
      <c r="DE67" s="441"/>
      <c r="DF67" s="441"/>
      <c r="DG67" s="441"/>
      <c r="DH67" s="441"/>
      <c r="DI67" s="441"/>
    </row>
    <row r="68" spans="1:113" s="245" customFormat="1" ht="12.75">
      <c r="A68" s="245" t="s">
        <v>135</v>
      </c>
      <c r="B68" s="784" t="s">
        <v>136</v>
      </c>
      <c r="D68" s="782"/>
      <c r="E68" s="782"/>
      <c r="F68" s="782"/>
      <c r="G68" s="782"/>
      <c r="H68" s="782"/>
      <c r="I68" s="782"/>
      <c r="J68" s="782"/>
      <c r="K68" s="782"/>
      <c r="L68" s="782"/>
      <c r="M68" s="782"/>
      <c r="N68" s="782"/>
      <c r="O68" s="782"/>
      <c r="P68" s="782"/>
      <c r="Q68" s="782"/>
      <c r="R68" s="782"/>
      <c r="S68" s="782"/>
      <c r="T68" s="782"/>
      <c r="U68" s="782"/>
      <c r="V68" s="782"/>
      <c r="W68" s="782"/>
      <c r="X68" s="782"/>
      <c r="Y68" s="782"/>
      <c r="Z68" s="782"/>
      <c r="AA68" s="782"/>
      <c r="AB68" s="782"/>
      <c r="AC68" s="782"/>
      <c r="AD68" s="782"/>
      <c r="AE68" s="782"/>
      <c r="AF68" s="782"/>
      <c r="AG68" s="782"/>
      <c r="AH68" s="783"/>
      <c r="AI68" s="482"/>
      <c r="AJ68" s="441"/>
      <c r="AK68" s="441"/>
      <c r="AL68" s="441"/>
      <c r="AM68" s="441"/>
      <c r="AN68" s="441"/>
      <c r="AO68" s="441"/>
      <c r="AP68" s="441"/>
      <c r="AQ68" s="441"/>
      <c r="AR68" s="441"/>
      <c r="AS68" s="441"/>
      <c r="AT68" s="441"/>
      <c r="AU68" s="441"/>
      <c r="AV68" s="441"/>
      <c r="AW68" s="441"/>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1"/>
      <c r="DF68" s="441"/>
      <c r="DG68" s="441"/>
      <c r="DH68" s="441"/>
      <c r="DI68" s="441"/>
    </row>
    <row r="69" spans="1:113" s="245" customFormat="1" ht="12.75">
      <c r="A69" s="787" t="s">
        <v>140</v>
      </c>
      <c r="B69" s="788" t="s">
        <v>143</v>
      </c>
      <c r="D69" s="788"/>
      <c r="E69" s="788"/>
      <c r="F69" s="788"/>
      <c r="G69" s="788"/>
      <c r="H69" s="788"/>
      <c r="I69" s="690"/>
      <c r="J69" s="690"/>
      <c r="K69" s="690"/>
      <c r="L69" s="690"/>
      <c r="M69" s="690"/>
      <c r="N69" s="782"/>
      <c r="O69" s="782"/>
      <c r="P69" s="782"/>
      <c r="Q69" s="782"/>
      <c r="R69" s="782"/>
      <c r="S69" s="782"/>
      <c r="T69" s="782"/>
      <c r="U69" s="782"/>
      <c r="V69" s="782"/>
      <c r="W69" s="782"/>
      <c r="X69" s="782"/>
      <c r="Y69" s="782"/>
      <c r="Z69" s="782"/>
      <c r="AA69" s="782"/>
      <c r="AB69" s="782"/>
      <c r="AC69" s="782"/>
      <c r="AD69" s="782"/>
      <c r="AE69" s="782"/>
      <c r="AF69" s="782"/>
      <c r="AG69" s="782"/>
      <c r="AH69" s="783"/>
      <c r="AI69" s="482"/>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1"/>
      <c r="BJ69" s="441"/>
      <c r="BK69" s="441"/>
      <c r="BL69" s="441"/>
      <c r="BM69" s="441"/>
      <c r="BN69" s="441"/>
      <c r="BO69" s="441"/>
      <c r="BP69" s="441"/>
      <c r="BQ69" s="441"/>
      <c r="BR69" s="441"/>
      <c r="BS69" s="441"/>
      <c r="BT69" s="441"/>
      <c r="BU69" s="441"/>
      <c r="BV69" s="441"/>
      <c r="BW69" s="441"/>
      <c r="BX69" s="441"/>
      <c r="BY69" s="441"/>
      <c r="BZ69" s="441"/>
      <c r="CA69" s="441"/>
      <c r="CB69" s="441"/>
      <c r="CC69" s="441"/>
      <c r="CD69" s="441"/>
      <c r="CE69" s="441"/>
      <c r="CF69" s="441"/>
      <c r="CG69" s="441"/>
      <c r="CH69" s="441"/>
      <c r="CI69" s="441"/>
      <c r="CJ69" s="441"/>
      <c r="CK69" s="441"/>
      <c r="CL69" s="441"/>
      <c r="CM69" s="441"/>
      <c r="CN69" s="441"/>
      <c r="CO69" s="441"/>
      <c r="CP69" s="441"/>
      <c r="CQ69" s="441"/>
      <c r="CR69" s="441"/>
      <c r="CS69" s="441"/>
      <c r="CT69" s="441"/>
      <c r="CU69" s="441"/>
      <c r="CV69" s="441"/>
      <c r="CW69" s="441"/>
      <c r="CX69" s="441"/>
      <c r="CY69" s="441"/>
      <c r="CZ69" s="441"/>
      <c r="DA69" s="441"/>
      <c r="DB69" s="441"/>
      <c r="DC69" s="441"/>
      <c r="DD69" s="441"/>
      <c r="DE69" s="441"/>
      <c r="DF69" s="441"/>
      <c r="DG69" s="441"/>
      <c r="DH69" s="441"/>
      <c r="DI69" s="441"/>
    </row>
    <row r="70" spans="1:113" s="245" customFormat="1" ht="12.75">
      <c r="A70" s="245" t="s">
        <v>141</v>
      </c>
      <c r="B70" s="784" t="s">
        <v>142</v>
      </c>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3"/>
      <c r="AI70" s="482"/>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c r="BF70" s="441"/>
      <c r="BG70" s="441"/>
      <c r="BH70" s="441"/>
      <c r="BI70" s="441"/>
      <c r="BJ70" s="441"/>
      <c r="BK70" s="441"/>
      <c r="BL70" s="441"/>
      <c r="BM70" s="441"/>
      <c r="BN70" s="441"/>
      <c r="BO70" s="441"/>
      <c r="BP70" s="441"/>
      <c r="BQ70" s="441"/>
      <c r="BR70" s="441"/>
      <c r="BS70" s="441"/>
      <c r="BT70" s="441"/>
      <c r="BU70" s="441"/>
      <c r="BV70" s="441"/>
      <c r="BW70" s="441"/>
      <c r="BX70" s="441"/>
      <c r="BY70" s="441"/>
      <c r="BZ70" s="441"/>
      <c r="CA70" s="441"/>
      <c r="CB70" s="441"/>
      <c r="CC70" s="441"/>
      <c r="CD70" s="441"/>
      <c r="CE70" s="441"/>
      <c r="CF70" s="441"/>
      <c r="CG70" s="441"/>
      <c r="CH70" s="441"/>
      <c r="CI70" s="441"/>
      <c r="CJ70" s="441"/>
      <c r="CK70" s="441"/>
      <c r="CL70" s="441"/>
      <c r="CM70" s="441"/>
      <c r="CN70" s="441"/>
      <c r="CO70" s="441"/>
      <c r="CP70" s="441"/>
      <c r="CQ70" s="441"/>
      <c r="CR70" s="441"/>
      <c r="CS70" s="441"/>
      <c r="CT70" s="441"/>
      <c r="CU70" s="441"/>
      <c r="CV70" s="441"/>
      <c r="CW70" s="441"/>
      <c r="CX70" s="441"/>
      <c r="CY70" s="441"/>
      <c r="CZ70" s="441"/>
      <c r="DA70" s="441"/>
      <c r="DB70" s="441"/>
      <c r="DC70" s="441"/>
      <c r="DD70" s="441"/>
      <c r="DE70" s="441"/>
      <c r="DF70" s="441"/>
      <c r="DG70" s="441"/>
      <c r="DH70" s="441"/>
      <c r="DI70" s="441"/>
    </row>
    <row r="71" spans="1:113" s="245" customFormat="1" ht="12.75">
      <c r="A71" s="245" t="s">
        <v>147</v>
      </c>
      <c r="B71" s="784" t="s">
        <v>148</v>
      </c>
      <c r="D71" s="782"/>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3"/>
      <c r="AI71" s="482"/>
      <c r="AJ71" s="441"/>
      <c r="AK71" s="441"/>
      <c r="AL71" s="441"/>
      <c r="AM71" s="441"/>
      <c r="AN71" s="441"/>
      <c r="AO71" s="441"/>
      <c r="AP71" s="441"/>
      <c r="AQ71" s="441"/>
      <c r="AR71" s="441"/>
      <c r="AS71" s="441"/>
      <c r="AT71" s="441"/>
      <c r="AU71" s="441"/>
      <c r="AV71" s="441"/>
      <c r="AW71" s="441"/>
      <c r="AX71" s="441"/>
      <c r="AY71" s="441"/>
      <c r="AZ71" s="441"/>
      <c r="BA71" s="441"/>
      <c r="BB71" s="441"/>
      <c r="BC71" s="441"/>
      <c r="BD71" s="441"/>
      <c r="BE71" s="441"/>
      <c r="BF71" s="441"/>
      <c r="BG71" s="441"/>
      <c r="BH71" s="441"/>
      <c r="BI71" s="441"/>
      <c r="BJ71" s="441"/>
      <c r="BK71" s="441"/>
      <c r="BL71" s="441"/>
      <c r="BM71" s="441"/>
      <c r="BN71" s="441"/>
      <c r="BO71" s="441"/>
      <c r="BP71" s="441"/>
      <c r="BQ71" s="441"/>
      <c r="BR71" s="441"/>
      <c r="BS71" s="441"/>
      <c r="BT71" s="441"/>
      <c r="BU71" s="441"/>
      <c r="BV71" s="441"/>
      <c r="BW71" s="441"/>
      <c r="BX71" s="441"/>
      <c r="BY71" s="441"/>
      <c r="BZ71" s="441"/>
      <c r="CA71" s="441"/>
      <c r="CB71" s="441"/>
      <c r="CC71" s="441"/>
      <c r="CD71" s="441"/>
      <c r="CE71" s="441"/>
      <c r="CF71" s="441"/>
      <c r="CG71" s="441"/>
      <c r="CH71" s="441"/>
      <c r="CI71" s="441"/>
      <c r="CJ71" s="441"/>
      <c r="CK71" s="441"/>
      <c r="CL71" s="441"/>
      <c r="CM71" s="441"/>
      <c r="CN71" s="441"/>
      <c r="CO71" s="441"/>
      <c r="CP71" s="441"/>
      <c r="CQ71" s="441"/>
      <c r="CR71" s="441"/>
      <c r="CS71" s="441"/>
      <c r="CT71" s="441"/>
      <c r="CU71" s="441"/>
      <c r="CV71" s="441"/>
      <c r="CW71" s="441"/>
      <c r="CX71" s="441"/>
      <c r="CY71" s="441"/>
      <c r="CZ71" s="441"/>
      <c r="DA71" s="441"/>
      <c r="DB71" s="441"/>
      <c r="DC71" s="441"/>
      <c r="DD71" s="441"/>
      <c r="DE71" s="441"/>
      <c r="DF71" s="441"/>
      <c r="DG71" s="441"/>
      <c r="DH71" s="441"/>
      <c r="DI71" s="441"/>
    </row>
    <row r="72" spans="1:113" s="245" customFormat="1" ht="12.75">
      <c r="A72" s="245" t="s">
        <v>159</v>
      </c>
      <c r="B72" s="784" t="s">
        <v>161</v>
      </c>
      <c r="D72" s="782"/>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c r="AH72" s="783"/>
      <c r="AI72" s="482"/>
      <c r="AJ72" s="441"/>
      <c r="AK72" s="441"/>
      <c r="AL72" s="441"/>
      <c r="AM72" s="441"/>
      <c r="AN72" s="441"/>
      <c r="AO72" s="441"/>
      <c r="AP72" s="441"/>
      <c r="AQ72" s="441"/>
      <c r="AR72" s="441"/>
      <c r="AS72" s="441"/>
      <c r="AT72" s="441"/>
      <c r="AU72" s="441"/>
      <c r="AV72" s="441"/>
      <c r="AW72" s="441"/>
      <c r="AX72" s="441"/>
      <c r="AY72" s="441"/>
      <c r="AZ72" s="441"/>
      <c r="BA72" s="441"/>
      <c r="BB72" s="441"/>
      <c r="BC72" s="441"/>
      <c r="BD72" s="441"/>
      <c r="BE72" s="441"/>
      <c r="BF72" s="441"/>
      <c r="BG72" s="441"/>
      <c r="BH72" s="441"/>
      <c r="BI72" s="441"/>
      <c r="BJ72" s="441"/>
      <c r="BK72" s="441"/>
      <c r="BL72" s="441"/>
      <c r="BM72" s="441"/>
      <c r="BN72" s="441"/>
      <c r="BO72" s="441"/>
      <c r="BP72" s="441"/>
      <c r="BQ72" s="441"/>
      <c r="BR72" s="441"/>
      <c r="BS72" s="441"/>
      <c r="BT72" s="441"/>
      <c r="BU72" s="441"/>
      <c r="BV72" s="441"/>
      <c r="BW72" s="441"/>
      <c r="BX72" s="441"/>
      <c r="BY72" s="441"/>
      <c r="BZ72" s="441"/>
      <c r="CA72" s="441"/>
      <c r="CB72" s="441"/>
      <c r="CC72" s="441"/>
      <c r="CD72" s="441"/>
      <c r="CE72" s="441"/>
      <c r="CF72" s="441"/>
      <c r="CG72" s="441"/>
      <c r="CH72" s="441"/>
      <c r="CI72" s="441"/>
      <c r="CJ72" s="441"/>
      <c r="CK72" s="441"/>
      <c r="CL72" s="441"/>
      <c r="CM72" s="441"/>
      <c r="CN72" s="441"/>
      <c r="CO72" s="441"/>
      <c r="CP72" s="441"/>
      <c r="CQ72" s="441"/>
      <c r="CR72" s="441"/>
      <c r="CS72" s="441"/>
      <c r="CT72" s="441"/>
      <c r="CU72" s="441"/>
      <c r="CV72" s="441"/>
      <c r="CW72" s="441"/>
      <c r="CX72" s="441"/>
      <c r="CY72" s="441"/>
      <c r="CZ72" s="441"/>
      <c r="DA72" s="441"/>
      <c r="DB72" s="441"/>
      <c r="DC72" s="441"/>
      <c r="DD72" s="441"/>
      <c r="DE72" s="441"/>
      <c r="DF72" s="441"/>
      <c r="DG72" s="441"/>
      <c r="DH72" s="441"/>
      <c r="DI72" s="441"/>
    </row>
    <row r="73" spans="2:113" s="245" customFormat="1" ht="12.75">
      <c r="B73" s="782"/>
      <c r="D73" s="782"/>
      <c r="E73" s="782"/>
      <c r="F73" s="782"/>
      <c r="G73" s="782"/>
      <c r="H73" s="782"/>
      <c r="I73" s="782"/>
      <c r="J73" s="782"/>
      <c r="K73" s="782"/>
      <c r="L73" s="782"/>
      <c r="M73" s="782"/>
      <c r="N73" s="782"/>
      <c r="O73" s="782"/>
      <c r="P73" s="782"/>
      <c r="Q73" s="782"/>
      <c r="R73" s="782"/>
      <c r="S73" s="782"/>
      <c r="T73" s="782"/>
      <c r="U73" s="782"/>
      <c r="V73" s="782"/>
      <c r="W73" s="782"/>
      <c r="X73" s="782"/>
      <c r="Y73" s="782"/>
      <c r="Z73" s="782"/>
      <c r="AA73" s="782"/>
      <c r="AB73" s="782"/>
      <c r="AC73" s="782"/>
      <c r="AD73" s="782"/>
      <c r="AE73" s="782"/>
      <c r="AF73" s="782"/>
      <c r="AG73" s="782"/>
      <c r="AH73" s="783"/>
      <c r="AI73" s="482"/>
      <c r="AJ73" s="441"/>
      <c r="AK73" s="441"/>
      <c r="AL73" s="441"/>
      <c r="AM73" s="441"/>
      <c r="AN73" s="441"/>
      <c r="AO73" s="441"/>
      <c r="AP73" s="441"/>
      <c r="AQ73" s="441"/>
      <c r="AR73" s="441"/>
      <c r="AS73" s="441"/>
      <c r="AT73" s="441"/>
      <c r="AU73" s="441"/>
      <c r="AV73" s="441"/>
      <c r="AW73" s="441"/>
      <c r="AX73" s="441"/>
      <c r="AY73" s="441"/>
      <c r="AZ73" s="441"/>
      <c r="BA73" s="441"/>
      <c r="BB73" s="441"/>
      <c r="BC73" s="441"/>
      <c r="BD73" s="441"/>
      <c r="BE73" s="441"/>
      <c r="BF73" s="441"/>
      <c r="BG73" s="441"/>
      <c r="BH73" s="441"/>
      <c r="BI73" s="441"/>
      <c r="BJ73" s="441"/>
      <c r="BK73" s="441"/>
      <c r="BL73" s="441"/>
      <c r="BM73" s="441"/>
      <c r="BN73" s="441"/>
      <c r="BO73" s="441"/>
      <c r="BP73" s="441"/>
      <c r="BQ73" s="441"/>
      <c r="BR73" s="441"/>
      <c r="BS73" s="441"/>
      <c r="BT73" s="441"/>
      <c r="BU73" s="441"/>
      <c r="BV73" s="441"/>
      <c r="BW73" s="441"/>
      <c r="BX73" s="441"/>
      <c r="BY73" s="441"/>
      <c r="BZ73" s="441"/>
      <c r="CA73" s="441"/>
      <c r="CB73" s="441"/>
      <c r="CC73" s="441"/>
      <c r="CD73" s="441"/>
      <c r="CE73" s="441"/>
      <c r="CF73" s="441"/>
      <c r="CG73" s="441"/>
      <c r="CH73" s="441"/>
      <c r="CI73" s="441"/>
      <c r="CJ73" s="441"/>
      <c r="CK73" s="441"/>
      <c r="CL73" s="441"/>
      <c r="CM73" s="441"/>
      <c r="CN73" s="441"/>
      <c r="CO73" s="441"/>
      <c r="CP73" s="441"/>
      <c r="CQ73" s="441"/>
      <c r="CR73" s="441"/>
      <c r="CS73" s="441"/>
      <c r="CT73" s="441"/>
      <c r="CU73" s="441"/>
      <c r="CV73" s="441"/>
      <c r="CW73" s="441"/>
      <c r="CX73" s="441"/>
      <c r="CY73" s="441"/>
      <c r="CZ73" s="441"/>
      <c r="DA73" s="441"/>
      <c r="DB73" s="441"/>
      <c r="DC73" s="441"/>
      <c r="DD73" s="441"/>
      <c r="DE73" s="441"/>
      <c r="DF73" s="441"/>
      <c r="DG73" s="441"/>
      <c r="DH73" s="441"/>
      <c r="DI73" s="441"/>
    </row>
    <row r="74" spans="2:113" s="245" customFormat="1" ht="12.75">
      <c r="B74" s="782"/>
      <c r="C74" s="782"/>
      <c r="D74" s="782"/>
      <c r="E74" s="782"/>
      <c r="F74" s="782"/>
      <c r="G74" s="782"/>
      <c r="H74" s="782"/>
      <c r="I74" s="782"/>
      <c r="J74" s="782"/>
      <c r="K74" s="782"/>
      <c r="L74" s="782"/>
      <c r="M74" s="782"/>
      <c r="N74" s="782"/>
      <c r="O74" s="782"/>
      <c r="P74" s="782"/>
      <c r="Q74" s="782"/>
      <c r="R74" s="782"/>
      <c r="S74" s="782"/>
      <c r="T74" s="782"/>
      <c r="U74" s="782"/>
      <c r="V74" s="782"/>
      <c r="W74" s="782"/>
      <c r="X74" s="782"/>
      <c r="Y74" s="782"/>
      <c r="Z74" s="782"/>
      <c r="AA74" s="782"/>
      <c r="AB74" s="782"/>
      <c r="AC74" s="782"/>
      <c r="AD74" s="782"/>
      <c r="AE74" s="782"/>
      <c r="AF74" s="782"/>
      <c r="AG74" s="782"/>
      <c r="AH74" s="783"/>
      <c r="AI74" s="482"/>
      <c r="AJ74" s="441"/>
      <c r="AK74" s="441"/>
      <c r="AL74" s="441"/>
      <c r="AM74" s="441"/>
      <c r="AN74" s="441"/>
      <c r="AO74" s="441"/>
      <c r="AP74" s="441"/>
      <c r="AQ74" s="441"/>
      <c r="AR74" s="441"/>
      <c r="AS74" s="441"/>
      <c r="AT74" s="441"/>
      <c r="AU74" s="441"/>
      <c r="AV74" s="441"/>
      <c r="AW74" s="441"/>
      <c r="AX74" s="441"/>
      <c r="AY74" s="441"/>
      <c r="AZ74" s="441"/>
      <c r="BA74" s="441"/>
      <c r="BB74" s="441"/>
      <c r="BC74" s="441"/>
      <c r="BD74" s="441"/>
      <c r="BE74" s="441"/>
      <c r="BF74" s="441"/>
      <c r="BG74" s="441"/>
      <c r="BH74" s="441"/>
      <c r="BI74" s="441"/>
      <c r="BJ74" s="441"/>
      <c r="BK74" s="441"/>
      <c r="BL74" s="441"/>
      <c r="BM74" s="441"/>
      <c r="BN74" s="441"/>
      <c r="BO74" s="441"/>
      <c r="BP74" s="441"/>
      <c r="BQ74" s="441"/>
      <c r="BR74" s="441"/>
      <c r="BS74" s="441"/>
      <c r="BT74" s="441"/>
      <c r="BU74" s="441"/>
      <c r="BV74" s="441"/>
      <c r="BW74" s="441"/>
      <c r="BX74" s="441"/>
      <c r="BY74" s="441"/>
      <c r="BZ74" s="441"/>
      <c r="CA74" s="441"/>
      <c r="CB74" s="441"/>
      <c r="CC74" s="441"/>
      <c r="CD74" s="441"/>
      <c r="CE74" s="441"/>
      <c r="CF74" s="441"/>
      <c r="CG74" s="441"/>
      <c r="CH74" s="441"/>
      <c r="CI74" s="441"/>
      <c r="CJ74" s="441"/>
      <c r="CK74" s="441"/>
      <c r="CL74" s="441"/>
      <c r="CM74" s="441"/>
      <c r="CN74" s="441"/>
      <c r="CO74" s="441"/>
      <c r="CP74" s="441"/>
      <c r="CQ74" s="441"/>
      <c r="CR74" s="441"/>
      <c r="CS74" s="441"/>
      <c r="CT74" s="441"/>
      <c r="CU74" s="441"/>
      <c r="CV74" s="441"/>
      <c r="CW74" s="441"/>
      <c r="CX74" s="441"/>
      <c r="CY74" s="441"/>
      <c r="CZ74" s="441"/>
      <c r="DA74" s="441"/>
      <c r="DB74" s="441"/>
      <c r="DC74" s="441"/>
      <c r="DD74" s="441"/>
      <c r="DE74" s="441"/>
      <c r="DF74" s="441"/>
      <c r="DG74" s="441"/>
      <c r="DH74" s="441"/>
      <c r="DI74" s="441"/>
    </row>
    <row r="75" spans="2:113" s="245" customFormat="1" ht="12.75">
      <c r="B75" s="782"/>
      <c r="C75" s="782"/>
      <c r="D75" s="782"/>
      <c r="E75" s="782"/>
      <c r="F75" s="782"/>
      <c r="G75" s="782"/>
      <c r="H75" s="782"/>
      <c r="I75" s="782"/>
      <c r="J75" s="782"/>
      <c r="K75" s="782"/>
      <c r="L75" s="782"/>
      <c r="M75" s="782"/>
      <c r="N75" s="782"/>
      <c r="O75" s="782"/>
      <c r="P75" s="782"/>
      <c r="Q75" s="782"/>
      <c r="R75" s="782"/>
      <c r="S75" s="782"/>
      <c r="T75" s="782"/>
      <c r="U75" s="782"/>
      <c r="V75" s="782"/>
      <c r="W75" s="782"/>
      <c r="X75" s="782"/>
      <c r="Y75" s="782"/>
      <c r="Z75" s="782"/>
      <c r="AA75" s="782"/>
      <c r="AB75" s="782"/>
      <c r="AC75" s="782"/>
      <c r="AD75" s="782"/>
      <c r="AE75" s="782"/>
      <c r="AF75" s="782"/>
      <c r="AG75" s="782"/>
      <c r="AH75" s="783"/>
      <c r="AI75" s="482"/>
      <c r="AJ75" s="441"/>
      <c r="AK75" s="441"/>
      <c r="AL75" s="441"/>
      <c r="AM75" s="441"/>
      <c r="AN75" s="441"/>
      <c r="AO75" s="441"/>
      <c r="AP75" s="441"/>
      <c r="AQ75" s="441"/>
      <c r="AR75" s="441"/>
      <c r="AS75" s="441"/>
      <c r="AT75" s="441"/>
      <c r="AU75" s="441"/>
      <c r="AV75" s="441"/>
      <c r="AW75" s="441"/>
      <c r="AX75" s="441"/>
      <c r="AY75" s="441"/>
      <c r="AZ75" s="441"/>
      <c r="BA75" s="441"/>
      <c r="BB75" s="441"/>
      <c r="BC75" s="441"/>
      <c r="BD75" s="441"/>
      <c r="BE75" s="441"/>
      <c r="BF75" s="441"/>
      <c r="BG75" s="441"/>
      <c r="BH75" s="441"/>
      <c r="BI75" s="441"/>
      <c r="BJ75" s="441"/>
      <c r="BK75" s="441"/>
      <c r="BL75" s="441"/>
      <c r="BM75" s="441"/>
      <c r="BN75" s="441"/>
      <c r="BO75" s="441"/>
      <c r="BP75" s="441"/>
      <c r="BQ75" s="441"/>
      <c r="BR75" s="441"/>
      <c r="BS75" s="441"/>
      <c r="BT75" s="441"/>
      <c r="BU75" s="441"/>
      <c r="BV75" s="441"/>
      <c r="BW75" s="441"/>
      <c r="BX75" s="441"/>
      <c r="BY75" s="441"/>
      <c r="BZ75" s="441"/>
      <c r="CA75" s="441"/>
      <c r="CB75" s="441"/>
      <c r="CC75" s="441"/>
      <c r="CD75" s="441"/>
      <c r="CE75" s="441"/>
      <c r="CF75" s="441"/>
      <c r="CG75" s="441"/>
      <c r="CH75" s="441"/>
      <c r="CI75" s="441"/>
      <c r="CJ75" s="441"/>
      <c r="CK75" s="441"/>
      <c r="CL75" s="441"/>
      <c r="CM75" s="441"/>
      <c r="CN75" s="441"/>
      <c r="CO75" s="441"/>
      <c r="CP75" s="441"/>
      <c r="CQ75" s="441"/>
      <c r="CR75" s="441"/>
      <c r="CS75" s="441"/>
      <c r="CT75" s="441"/>
      <c r="CU75" s="441"/>
      <c r="CV75" s="441"/>
      <c r="CW75" s="441"/>
      <c r="CX75" s="441"/>
      <c r="CY75" s="441"/>
      <c r="CZ75" s="441"/>
      <c r="DA75" s="441"/>
      <c r="DB75" s="441"/>
      <c r="DC75" s="441"/>
      <c r="DD75" s="441"/>
      <c r="DE75" s="441"/>
      <c r="DF75" s="441"/>
      <c r="DG75" s="441"/>
      <c r="DH75" s="441"/>
      <c r="DI75" s="441"/>
    </row>
    <row r="76" spans="2:113" s="245" customFormat="1" ht="12.75">
      <c r="B76" s="782"/>
      <c r="C76" s="782"/>
      <c r="D76" s="782"/>
      <c r="E76" s="782"/>
      <c r="F76" s="782"/>
      <c r="G76" s="782"/>
      <c r="H76" s="782"/>
      <c r="I76" s="782"/>
      <c r="J76" s="782"/>
      <c r="K76" s="782"/>
      <c r="L76" s="782"/>
      <c r="M76" s="782"/>
      <c r="N76" s="782"/>
      <c r="O76" s="782"/>
      <c r="P76" s="782"/>
      <c r="Q76" s="782"/>
      <c r="R76" s="782"/>
      <c r="S76" s="782"/>
      <c r="T76" s="782"/>
      <c r="U76" s="782"/>
      <c r="V76" s="782"/>
      <c r="W76" s="782"/>
      <c r="X76" s="782"/>
      <c r="Y76" s="782"/>
      <c r="Z76" s="782"/>
      <c r="AA76" s="782"/>
      <c r="AB76" s="782"/>
      <c r="AC76" s="782"/>
      <c r="AD76" s="782"/>
      <c r="AE76" s="782"/>
      <c r="AF76" s="782"/>
      <c r="AG76" s="782"/>
      <c r="AH76" s="783"/>
      <c r="AI76" s="482"/>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1"/>
      <c r="BF76" s="441"/>
      <c r="BG76" s="441"/>
      <c r="BH76" s="441"/>
      <c r="BI76" s="441"/>
      <c r="BJ76" s="441"/>
      <c r="BK76" s="441"/>
      <c r="BL76" s="441"/>
      <c r="BM76" s="441"/>
      <c r="BN76" s="441"/>
      <c r="BO76" s="441"/>
      <c r="BP76" s="441"/>
      <c r="BQ76" s="441"/>
      <c r="BR76" s="441"/>
      <c r="BS76" s="441"/>
      <c r="BT76" s="441"/>
      <c r="BU76" s="441"/>
      <c r="BV76" s="441"/>
      <c r="BW76" s="441"/>
      <c r="BX76" s="441"/>
      <c r="BY76" s="441"/>
      <c r="BZ76" s="441"/>
      <c r="CA76" s="441"/>
      <c r="CB76" s="441"/>
      <c r="CC76" s="441"/>
      <c r="CD76" s="441"/>
      <c r="CE76" s="441"/>
      <c r="CF76" s="441"/>
      <c r="CG76" s="441"/>
      <c r="CH76" s="441"/>
      <c r="CI76" s="441"/>
      <c r="CJ76" s="441"/>
      <c r="CK76" s="441"/>
      <c r="CL76" s="441"/>
      <c r="CM76" s="441"/>
      <c r="CN76" s="441"/>
      <c r="CO76" s="441"/>
      <c r="CP76" s="441"/>
      <c r="CQ76" s="441"/>
      <c r="CR76" s="441"/>
      <c r="CS76" s="441"/>
      <c r="CT76" s="441"/>
      <c r="CU76" s="441"/>
      <c r="CV76" s="441"/>
      <c r="CW76" s="441"/>
      <c r="CX76" s="441"/>
      <c r="CY76" s="441"/>
      <c r="CZ76" s="441"/>
      <c r="DA76" s="441"/>
      <c r="DB76" s="441"/>
      <c r="DC76" s="441"/>
      <c r="DD76" s="441"/>
      <c r="DE76" s="441"/>
      <c r="DF76" s="441"/>
      <c r="DG76" s="441"/>
      <c r="DH76" s="441"/>
      <c r="DI76" s="441"/>
    </row>
    <row r="77" spans="2:113" s="245" customFormat="1" ht="12.75">
      <c r="B77" s="782"/>
      <c r="C77" s="782"/>
      <c r="D77" s="782"/>
      <c r="E77" s="782"/>
      <c r="F77" s="782"/>
      <c r="G77" s="782"/>
      <c r="H77" s="782"/>
      <c r="I77" s="782"/>
      <c r="J77" s="782"/>
      <c r="K77" s="782"/>
      <c r="L77" s="782"/>
      <c r="M77" s="782"/>
      <c r="N77" s="782"/>
      <c r="O77" s="782"/>
      <c r="P77" s="782"/>
      <c r="Q77" s="782"/>
      <c r="R77" s="782"/>
      <c r="S77" s="782"/>
      <c r="T77" s="782"/>
      <c r="U77" s="782"/>
      <c r="V77" s="782"/>
      <c r="W77" s="782"/>
      <c r="X77" s="782"/>
      <c r="Y77" s="782"/>
      <c r="Z77" s="782"/>
      <c r="AA77" s="782"/>
      <c r="AB77" s="782"/>
      <c r="AC77" s="782"/>
      <c r="AD77" s="782"/>
      <c r="AE77" s="782"/>
      <c r="AF77" s="782"/>
      <c r="AG77" s="782"/>
      <c r="AH77" s="783"/>
      <c r="AI77" s="482"/>
      <c r="AJ77" s="441"/>
      <c r="AK77" s="441"/>
      <c r="AL77" s="441"/>
      <c r="AM77" s="441"/>
      <c r="AN77" s="441"/>
      <c r="AO77" s="441"/>
      <c r="AP77" s="441"/>
      <c r="AQ77" s="441"/>
      <c r="AR77" s="441"/>
      <c r="AS77" s="441"/>
      <c r="AT77" s="441"/>
      <c r="AU77" s="441"/>
      <c r="AV77" s="441"/>
      <c r="AW77" s="441"/>
      <c r="AX77" s="441"/>
      <c r="AY77" s="441"/>
      <c r="AZ77" s="441"/>
      <c r="BA77" s="441"/>
      <c r="BB77" s="441"/>
      <c r="BC77" s="441"/>
      <c r="BD77" s="441"/>
      <c r="BE77" s="441"/>
      <c r="BF77" s="441"/>
      <c r="BG77" s="441"/>
      <c r="BH77" s="441"/>
      <c r="BI77" s="441"/>
      <c r="BJ77" s="441"/>
      <c r="BK77" s="441"/>
      <c r="BL77" s="441"/>
      <c r="BM77" s="441"/>
      <c r="BN77" s="441"/>
      <c r="BO77" s="441"/>
      <c r="BP77" s="441"/>
      <c r="BQ77" s="441"/>
      <c r="BR77" s="441"/>
      <c r="BS77" s="441"/>
      <c r="BT77" s="441"/>
      <c r="BU77" s="441"/>
      <c r="BV77" s="441"/>
      <c r="BW77" s="441"/>
      <c r="BX77" s="441"/>
      <c r="BY77" s="441"/>
      <c r="BZ77" s="441"/>
      <c r="CA77" s="441"/>
      <c r="CB77" s="441"/>
      <c r="CC77" s="441"/>
      <c r="CD77" s="441"/>
      <c r="CE77" s="441"/>
      <c r="CF77" s="441"/>
      <c r="CG77" s="441"/>
      <c r="CH77" s="441"/>
      <c r="CI77" s="441"/>
      <c r="CJ77" s="441"/>
      <c r="CK77" s="441"/>
      <c r="CL77" s="441"/>
      <c r="CM77" s="441"/>
      <c r="CN77" s="441"/>
      <c r="CO77" s="441"/>
      <c r="CP77" s="441"/>
      <c r="CQ77" s="441"/>
      <c r="CR77" s="441"/>
      <c r="CS77" s="441"/>
      <c r="CT77" s="441"/>
      <c r="CU77" s="441"/>
      <c r="CV77" s="441"/>
      <c r="CW77" s="441"/>
      <c r="CX77" s="441"/>
      <c r="CY77" s="441"/>
      <c r="CZ77" s="441"/>
      <c r="DA77" s="441"/>
      <c r="DB77" s="441"/>
      <c r="DC77" s="441"/>
      <c r="DD77" s="441"/>
      <c r="DE77" s="441"/>
      <c r="DF77" s="441"/>
      <c r="DG77" s="441"/>
      <c r="DH77" s="441"/>
      <c r="DI77" s="441"/>
    </row>
    <row r="78" spans="2:113" s="245" customFormat="1" ht="12.75">
      <c r="B78" s="782"/>
      <c r="C78" s="782"/>
      <c r="D78" s="782"/>
      <c r="E78" s="782"/>
      <c r="F78" s="782"/>
      <c r="G78" s="782"/>
      <c r="H78" s="782"/>
      <c r="I78" s="782"/>
      <c r="J78" s="782"/>
      <c r="K78" s="782"/>
      <c r="L78" s="782"/>
      <c r="M78" s="782"/>
      <c r="N78" s="782"/>
      <c r="O78" s="782"/>
      <c r="P78" s="782"/>
      <c r="Q78" s="782"/>
      <c r="R78" s="782"/>
      <c r="S78" s="782"/>
      <c r="T78" s="782"/>
      <c r="U78" s="782"/>
      <c r="V78" s="782"/>
      <c r="W78" s="782"/>
      <c r="X78" s="782"/>
      <c r="Y78" s="782"/>
      <c r="Z78" s="782"/>
      <c r="AA78" s="782"/>
      <c r="AB78" s="782"/>
      <c r="AC78" s="782"/>
      <c r="AD78" s="782"/>
      <c r="AE78" s="782"/>
      <c r="AF78" s="782"/>
      <c r="AG78" s="782"/>
      <c r="AH78" s="783"/>
      <c r="AI78" s="482"/>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c r="BH78" s="441"/>
      <c r="BI78" s="441"/>
      <c r="BJ78" s="441"/>
      <c r="BK78" s="441"/>
      <c r="BL78" s="441"/>
      <c r="BM78" s="441"/>
      <c r="BN78" s="441"/>
      <c r="BO78" s="441"/>
      <c r="BP78" s="441"/>
      <c r="BQ78" s="441"/>
      <c r="BR78" s="441"/>
      <c r="BS78" s="441"/>
      <c r="BT78" s="441"/>
      <c r="BU78" s="441"/>
      <c r="BV78" s="441"/>
      <c r="BW78" s="441"/>
      <c r="BX78" s="441"/>
      <c r="BY78" s="441"/>
      <c r="BZ78" s="441"/>
      <c r="CA78" s="441"/>
      <c r="CB78" s="441"/>
      <c r="CC78" s="441"/>
      <c r="CD78" s="441"/>
      <c r="CE78" s="441"/>
      <c r="CF78" s="441"/>
      <c r="CG78" s="441"/>
      <c r="CH78" s="441"/>
      <c r="CI78" s="441"/>
      <c r="CJ78" s="441"/>
      <c r="CK78" s="441"/>
      <c r="CL78" s="441"/>
      <c r="CM78" s="441"/>
      <c r="CN78" s="441"/>
      <c r="CO78" s="441"/>
      <c r="CP78" s="441"/>
      <c r="CQ78" s="441"/>
      <c r="CR78" s="441"/>
      <c r="CS78" s="441"/>
      <c r="CT78" s="441"/>
      <c r="CU78" s="441"/>
      <c r="CV78" s="441"/>
      <c r="CW78" s="441"/>
      <c r="CX78" s="441"/>
      <c r="CY78" s="441"/>
      <c r="CZ78" s="441"/>
      <c r="DA78" s="441"/>
      <c r="DB78" s="441"/>
      <c r="DC78" s="441"/>
      <c r="DD78" s="441"/>
      <c r="DE78" s="441"/>
      <c r="DF78" s="441"/>
      <c r="DG78" s="441"/>
      <c r="DH78" s="441"/>
      <c r="DI78" s="441"/>
    </row>
    <row r="79" spans="2:113" s="245" customFormat="1" ht="12.75">
      <c r="B79" s="782"/>
      <c r="C79" s="782"/>
      <c r="D79" s="782"/>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3"/>
      <c r="AI79" s="482"/>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1"/>
      <c r="BM79" s="441"/>
      <c r="BN79" s="441"/>
      <c r="BO79" s="441"/>
      <c r="BP79" s="441"/>
      <c r="BQ79" s="441"/>
      <c r="BR79" s="441"/>
      <c r="BS79" s="441"/>
      <c r="BT79" s="441"/>
      <c r="BU79" s="441"/>
      <c r="BV79" s="441"/>
      <c r="BW79" s="441"/>
      <c r="BX79" s="441"/>
      <c r="BY79" s="441"/>
      <c r="BZ79" s="441"/>
      <c r="CA79" s="441"/>
      <c r="CB79" s="441"/>
      <c r="CC79" s="441"/>
      <c r="CD79" s="441"/>
      <c r="CE79" s="441"/>
      <c r="CF79" s="441"/>
      <c r="CG79" s="441"/>
      <c r="CH79" s="441"/>
      <c r="CI79" s="441"/>
      <c r="CJ79" s="441"/>
      <c r="CK79" s="441"/>
      <c r="CL79" s="441"/>
      <c r="CM79" s="441"/>
      <c r="CN79" s="441"/>
      <c r="CO79" s="441"/>
      <c r="CP79" s="441"/>
      <c r="CQ79" s="441"/>
      <c r="CR79" s="441"/>
      <c r="CS79" s="441"/>
      <c r="CT79" s="441"/>
      <c r="CU79" s="441"/>
      <c r="CV79" s="441"/>
      <c r="CW79" s="441"/>
      <c r="CX79" s="441"/>
      <c r="CY79" s="441"/>
      <c r="CZ79" s="441"/>
      <c r="DA79" s="441"/>
      <c r="DB79" s="441"/>
      <c r="DC79" s="441"/>
      <c r="DD79" s="441"/>
      <c r="DE79" s="441"/>
      <c r="DF79" s="441"/>
      <c r="DG79" s="441"/>
      <c r="DH79" s="441"/>
      <c r="DI79" s="441"/>
    </row>
    <row r="80" spans="2:113" s="245" customFormat="1" ht="12.75">
      <c r="B80" s="782"/>
      <c r="C80" s="782"/>
      <c r="D80" s="782"/>
      <c r="E80" s="782"/>
      <c r="F80" s="782"/>
      <c r="G80" s="782"/>
      <c r="H80" s="782"/>
      <c r="I80" s="782"/>
      <c r="J80" s="782"/>
      <c r="K80" s="782"/>
      <c r="L80" s="782"/>
      <c r="M80" s="782"/>
      <c r="N80" s="782"/>
      <c r="O80" s="782"/>
      <c r="P80" s="483"/>
      <c r="Q80" s="483"/>
      <c r="R80" s="483"/>
      <c r="S80" s="483"/>
      <c r="T80" s="483"/>
      <c r="U80" s="483"/>
      <c r="V80" s="782"/>
      <c r="W80" s="782"/>
      <c r="X80" s="782"/>
      <c r="Y80" s="782"/>
      <c r="Z80" s="782"/>
      <c r="AA80" s="782"/>
      <c r="AB80" s="782"/>
      <c r="AC80" s="782"/>
      <c r="AD80" s="782"/>
      <c r="AE80" s="782"/>
      <c r="AF80" s="782"/>
      <c r="AG80" s="782"/>
      <c r="AH80" s="783"/>
      <c r="AI80" s="482"/>
      <c r="AJ80" s="441"/>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c r="BH80" s="441"/>
      <c r="BI80" s="441"/>
      <c r="BJ80" s="441"/>
      <c r="BK80" s="441"/>
      <c r="BL80" s="441"/>
      <c r="BM80" s="441"/>
      <c r="BN80" s="441"/>
      <c r="BO80" s="441"/>
      <c r="BP80" s="441"/>
      <c r="BQ80" s="441"/>
      <c r="BR80" s="441"/>
      <c r="BS80" s="441"/>
      <c r="BT80" s="441"/>
      <c r="BU80" s="441"/>
      <c r="BV80" s="441"/>
      <c r="BW80" s="441"/>
      <c r="BX80" s="441"/>
      <c r="BY80" s="441"/>
      <c r="BZ80" s="441"/>
      <c r="CA80" s="441"/>
      <c r="CB80" s="441"/>
      <c r="CC80" s="441"/>
      <c r="CD80" s="441"/>
      <c r="CE80" s="441"/>
      <c r="CF80" s="441"/>
      <c r="CG80" s="441"/>
      <c r="CH80" s="441"/>
      <c r="CI80" s="441"/>
      <c r="CJ80" s="441"/>
      <c r="CK80" s="441"/>
      <c r="CL80" s="441"/>
      <c r="CM80" s="441"/>
      <c r="CN80" s="441"/>
      <c r="CO80" s="441"/>
      <c r="CP80" s="441"/>
      <c r="CQ80" s="441"/>
      <c r="CR80" s="441"/>
      <c r="CS80" s="441"/>
      <c r="CT80" s="441"/>
      <c r="CU80" s="441"/>
      <c r="CV80" s="441"/>
      <c r="CW80" s="441"/>
      <c r="CX80" s="441"/>
      <c r="CY80" s="441"/>
      <c r="CZ80" s="441"/>
      <c r="DA80" s="441"/>
      <c r="DB80" s="441"/>
      <c r="DC80" s="441"/>
      <c r="DD80" s="441"/>
      <c r="DE80" s="441"/>
      <c r="DF80" s="441"/>
      <c r="DG80" s="441"/>
      <c r="DH80" s="441"/>
      <c r="DI80" s="441"/>
    </row>
    <row r="81" spans="2:113" s="245" customFormat="1" ht="12.75">
      <c r="B81" s="782"/>
      <c r="C81" s="782"/>
      <c r="D81" s="782"/>
      <c r="E81" s="782"/>
      <c r="F81" s="782"/>
      <c r="G81" s="782"/>
      <c r="H81" s="782"/>
      <c r="I81" s="782"/>
      <c r="J81" s="782"/>
      <c r="K81" s="782"/>
      <c r="L81" s="782"/>
      <c r="M81" s="782"/>
      <c r="N81" s="782"/>
      <c r="O81" s="782"/>
      <c r="P81" s="483"/>
      <c r="Q81" s="483"/>
      <c r="R81" s="483"/>
      <c r="S81" s="483"/>
      <c r="T81" s="483"/>
      <c r="U81" s="483"/>
      <c r="V81" s="782"/>
      <c r="W81" s="782"/>
      <c r="X81" s="782"/>
      <c r="Y81" s="782"/>
      <c r="Z81" s="782"/>
      <c r="AA81" s="782"/>
      <c r="AB81" s="782"/>
      <c r="AC81" s="782"/>
      <c r="AD81" s="782"/>
      <c r="AE81" s="782"/>
      <c r="AF81" s="782"/>
      <c r="AG81" s="782"/>
      <c r="AH81" s="783"/>
      <c r="AI81" s="482"/>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1"/>
      <c r="BM81" s="441"/>
      <c r="BN81" s="441"/>
      <c r="BO81" s="441"/>
      <c r="BP81" s="441"/>
      <c r="BQ81" s="441"/>
      <c r="BR81" s="441"/>
      <c r="BS81" s="441"/>
      <c r="BT81" s="441"/>
      <c r="BU81" s="441"/>
      <c r="BV81" s="441"/>
      <c r="BW81" s="441"/>
      <c r="BX81" s="441"/>
      <c r="BY81" s="441"/>
      <c r="BZ81" s="441"/>
      <c r="CA81" s="441"/>
      <c r="CB81" s="441"/>
      <c r="CC81" s="441"/>
      <c r="CD81" s="441"/>
      <c r="CE81" s="441"/>
      <c r="CF81" s="441"/>
      <c r="CG81" s="441"/>
      <c r="CH81" s="441"/>
      <c r="CI81" s="441"/>
      <c r="CJ81" s="441"/>
      <c r="CK81" s="441"/>
      <c r="CL81" s="441"/>
      <c r="CM81" s="441"/>
      <c r="CN81" s="441"/>
      <c r="CO81" s="441"/>
      <c r="CP81" s="441"/>
      <c r="CQ81" s="441"/>
      <c r="CR81" s="441"/>
      <c r="CS81" s="441"/>
      <c r="CT81" s="441"/>
      <c r="CU81" s="441"/>
      <c r="CV81" s="441"/>
      <c r="CW81" s="441"/>
      <c r="CX81" s="441"/>
      <c r="CY81" s="441"/>
      <c r="CZ81" s="441"/>
      <c r="DA81" s="441"/>
      <c r="DB81" s="441"/>
      <c r="DC81" s="441"/>
      <c r="DD81" s="441"/>
      <c r="DE81" s="441"/>
      <c r="DF81" s="441"/>
      <c r="DG81" s="441"/>
      <c r="DH81" s="441"/>
      <c r="DI81" s="441"/>
    </row>
    <row r="82" spans="16:21" ht="12.75">
      <c r="P82" s="10"/>
      <c r="Q82" s="10"/>
      <c r="R82" s="10"/>
      <c r="S82" s="10"/>
      <c r="T82" s="10"/>
      <c r="U82" s="10"/>
    </row>
    <row r="83" spans="16:21" ht="12.75">
      <c r="P83" s="10"/>
      <c r="Q83" s="10"/>
      <c r="R83" s="10"/>
      <c r="S83" s="10"/>
      <c r="T83" s="10"/>
      <c r="U83" s="10"/>
    </row>
    <row r="84" spans="16:21" ht="12.75">
      <c r="P84" s="11"/>
      <c r="Q84" s="11"/>
      <c r="R84" s="11"/>
      <c r="S84" s="11"/>
      <c r="T84" s="11"/>
      <c r="U84" s="11"/>
    </row>
    <row r="85" spans="16:21" ht="12.75">
      <c r="P85" s="12"/>
      <c r="Q85" s="12"/>
      <c r="R85" s="12"/>
      <c r="S85" s="12"/>
      <c r="T85" s="12"/>
      <c r="U85" s="12"/>
    </row>
    <row r="86" spans="16:21" ht="12.75">
      <c r="P86" s="13"/>
      <c r="Q86" s="13"/>
      <c r="R86" s="13"/>
      <c r="S86" s="13"/>
      <c r="T86" s="13"/>
      <c r="U86" s="13"/>
    </row>
  </sheetData>
  <sheetProtection password="E517" sheet="1" objects="1" scenarios="1"/>
  <mergeCells count="12">
    <mergeCell ref="AC7:AG7"/>
    <mergeCell ref="AB6:AG6"/>
    <mergeCell ref="B6:B8"/>
    <mergeCell ref="AH6:AH8"/>
    <mergeCell ref="Q7:U7"/>
    <mergeCell ref="W7:AA7"/>
    <mergeCell ref="P6:U6"/>
    <mergeCell ref="V6:AA6"/>
    <mergeCell ref="D7:H7"/>
    <mergeCell ref="C6:H6"/>
    <mergeCell ref="J7:N7"/>
    <mergeCell ref="I6:N6"/>
  </mergeCells>
  <printOptions/>
  <pageMargins left="0.75" right="0.75" top="1" bottom="1" header="0.5"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stagiaire</dc:creator>
  <cp:keywords/>
  <dc:description/>
  <cp:lastModifiedBy>matthpr</cp:lastModifiedBy>
  <cp:lastPrinted>2010-04-27T06:21:29Z</cp:lastPrinted>
  <dcterms:created xsi:type="dcterms:W3CDTF">2009-07-07T14:18:53Z</dcterms:created>
  <dcterms:modified xsi:type="dcterms:W3CDTF">2010-08-06T14:07:55Z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ies>
</file>